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externalLinks/externalLink6.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776" activeTab="1"/>
    <workbookView xWindow="0" yWindow="0" windowWidth="28800" windowHeight="12456"/>
  </bookViews>
  <sheets>
    <sheet name="Plan de Adquisiciones" sheetId="1" r:id="rId1"/>
    <sheet name="Plan de Adquisiciones Completo" sheetId="2" r:id="rId2"/>
    <sheet name="Hoja2" sheetId="10" state="hidden" r:id="rId3"/>
    <sheet name="PAI INEVAL " sheetId="9" r:id="rId4"/>
    <sheet name="PAI EBJA" sheetId="7" r:id="rId5"/>
    <sheet name="DATOS " sheetId="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Hoja2!$A$1:$J$47</definedName>
    <definedName name="_xlnm._FilterDatabase" localSheetId="3" hidden="1">'PAI INEVAL '!$A$2:$AW$215</definedName>
    <definedName name="_xlnm._FilterDatabase" localSheetId="1" hidden="1">'Plan de Adquisiciones Completo'!$A$1:$M$59</definedName>
    <definedName name="ADQ">[1]PLAN!$G$207:$G$213</definedName>
    <definedName name="ADQB">[1]PLAN!$G$207:$G$215</definedName>
    <definedName name="AS">'[2]ADQUISICIONES (2)'!$N$185:$N$193</definedName>
    <definedName name="ASDFASDFASDF">'[2]ADQUISICIONES (2)'!$N$212:$N$227</definedName>
    <definedName name="CAT">[2]ADQUISICIONES!$BN$172:$BN$180</definedName>
    <definedName name="CATE">[3]Listas_Opciones_de_Referencia!$A$14:$A$26</definedName>
    <definedName name="Categoria" localSheetId="3">'[4]DATOS '!$A$2:$A$12</definedName>
    <definedName name="Categoria">'DATOS '!$A$2:$A$12</definedName>
    <definedName name="MDA">[1]PLAN!$G$217:$G$232</definedName>
    <definedName name="Metodo" localSheetId="3">'[4]DATOS '!$C$2:$C$16</definedName>
    <definedName name="Metodo">'DATOS '!$C$2:$C$16</definedName>
    <definedName name="MONTOS">[2]ADQUISICIONES!$BN$184:$BN$190</definedName>
    <definedName name="Paquetes_de_Trabajo">[5]Hoja1!$B$1:$B$16</definedName>
    <definedName name="PREC">[2]ADQUISICIONES!$BN$222:$BN$223</definedName>
    <definedName name="PROC">[3]REFERENCIAS!$B$17:$B$25</definedName>
    <definedName name="PROCES">[3]REFERENCIAS!$B$3:$B$12</definedName>
    <definedName name="REV">[1]PLAN!$G$234:$G$236</definedName>
    <definedName name="revision" localSheetId="3">'[4]DATOS '!$G$2:$G$3</definedName>
    <definedName name="revision">'DATOS '!$G$2:$G$3</definedName>
    <definedName name="SDFASFASDF">'[2]ADQUISICIONES (2)'!$N$197:$N$203</definedName>
    <definedName name="STAT">[2]ADQUISICIONES!$BN$226:$BN$229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2" l="1"/>
  <c r="D53" i="2"/>
  <c r="C53" i="2"/>
  <c r="E35" i="2"/>
  <c r="D35" i="2"/>
  <c r="C35" i="2"/>
  <c r="E32" i="2"/>
  <c r="D32" i="2"/>
  <c r="C32" i="2"/>
  <c r="E30" i="2"/>
  <c r="D30" i="2"/>
  <c r="C30" i="2"/>
  <c r="E25" i="2"/>
  <c r="D25" i="2"/>
  <c r="C25" i="2"/>
  <c r="E19" i="2"/>
  <c r="D19" i="2"/>
  <c r="C19" i="2"/>
  <c r="E11" i="2"/>
  <c r="E54" i="2" s="1"/>
  <c r="D11" i="2"/>
  <c r="D54" i="2" s="1"/>
  <c r="C11" i="2"/>
  <c r="C54" i="2" s="1"/>
  <c r="J13" i="2"/>
  <c r="J2" i="2"/>
  <c r="J26" i="2"/>
  <c r="J14" i="2"/>
  <c r="J15" i="2"/>
  <c r="J3" i="2"/>
  <c r="J20" i="2"/>
  <c r="J36" i="2"/>
  <c r="J21" i="2"/>
  <c r="J31" i="2"/>
  <c r="J22" i="2"/>
  <c r="J33" i="2"/>
  <c r="J34" i="2"/>
  <c r="J23" i="2"/>
  <c r="J16" i="2"/>
  <c r="J4" i="2"/>
  <c r="J5" i="2"/>
  <c r="J37" i="2"/>
  <c r="J38" i="2"/>
  <c r="J39" i="2"/>
  <c r="J6" i="2"/>
  <c r="J27" i="2"/>
  <c r="J40" i="2"/>
  <c r="J41" i="2"/>
  <c r="J42" i="2"/>
  <c r="J43" i="2"/>
  <c r="J17" i="2"/>
  <c r="J7" i="2"/>
  <c r="J8" i="2"/>
  <c r="J44" i="2"/>
  <c r="J45" i="2"/>
  <c r="J9" i="2"/>
  <c r="J46" i="2"/>
  <c r="J28" i="2"/>
  <c r="J18" i="2"/>
  <c r="J47" i="2"/>
  <c r="J48" i="2"/>
  <c r="J10" i="2"/>
  <c r="J49" i="2"/>
  <c r="J50" i="2"/>
  <c r="J29" i="2"/>
  <c r="J24" i="2"/>
  <c r="J51" i="2"/>
  <c r="J52" i="2"/>
  <c r="J12" i="2"/>
  <c r="I13" i="2"/>
  <c r="I2" i="2"/>
  <c r="I26" i="2"/>
  <c r="I14" i="2"/>
  <c r="I15" i="2"/>
  <c r="I3" i="2"/>
  <c r="I20" i="2"/>
  <c r="I36" i="2"/>
  <c r="I21" i="2"/>
  <c r="I31" i="2"/>
  <c r="I22" i="2"/>
  <c r="I33" i="2"/>
  <c r="I34" i="2"/>
  <c r="I23" i="2"/>
  <c r="I16" i="2"/>
  <c r="I4" i="2"/>
  <c r="I5" i="2"/>
  <c r="I37" i="2"/>
  <c r="I38" i="2"/>
  <c r="I39" i="2"/>
  <c r="I6" i="2"/>
  <c r="I27" i="2"/>
  <c r="I40" i="2"/>
  <c r="I41" i="2"/>
  <c r="I42" i="2"/>
  <c r="I43" i="2"/>
  <c r="I17" i="2"/>
  <c r="I7" i="2"/>
  <c r="I8" i="2"/>
  <c r="I44" i="2"/>
  <c r="I45" i="2"/>
  <c r="I9" i="2"/>
  <c r="I46" i="2"/>
  <c r="I28" i="2"/>
  <c r="I18" i="2"/>
  <c r="I47" i="2"/>
  <c r="I48" i="2"/>
  <c r="I10" i="2"/>
  <c r="I49" i="2"/>
  <c r="I50" i="2"/>
  <c r="I29" i="2"/>
  <c r="I24" i="2"/>
  <c r="I51" i="2"/>
  <c r="I52" i="2"/>
  <c r="I12" i="2"/>
  <c r="AQ214" i="9" l="1"/>
  <c r="AQ213" i="9"/>
  <c r="AQ212" i="9"/>
  <c r="AQ211" i="9"/>
  <c r="AQ210" i="9"/>
  <c r="AQ209" i="9"/>
  <c r="AQ208" i="9"/>
  <c r="AQ207" i="9"/>
  <c r="AP207" i="9"/>
  <c r="AQ206" i="9"/>
  <c r="AP206" i="9"/>
  <c r="AQ205" i="9"/>
  <c r="AP205" i="9"/>
  <c r="AQ204" i="9"/>
  <c r="AP204" i="9"/>
  <c r="AQ203" i="9"/>
  <c r="AP203" i="9"/>
  <c r="AQ202" i="9"/>
  <c r="AP202" i="9"/>
  <c r="AQ201" i="9"/>
  <c r="AQ200" i="9"/>
  <c r="AQ199" i="9"/>
  <c r="AP199" i="9"/>
  <c r="AQ198" i="9"/>
  <c r="AP198" i="9"/>
  <c r="AQ197" i="9"/>
  <c r="AP197" i="9"/>
  <c r="AQ196" i="9"/>
  <c r="AP196" i="9"/>
  <c r="AQ195" i="9"/>
  <c r="AP194" i="9"/>
  <c r="AO194" i="9"/>
  <c r="AQ194" i="9" s="1"/>
  <c r="AQ193" i="9"/>
  <c r="AQ192" i="9"/>
  <c r="AQ191" i="9"/>
  <c r="AQ190" i="9"/>
  <c r="AQ189" i="9"/>
  <c r="AQ188" i="9"/>
  <c r="AQ187" i="9"/>
  <c r="AQ186" i="9"/>
  <c r="AQ185" i="9"/>
  <c r="AQ184" i="9"/>
  <c r="AQ183" i="9"/>
  <c r="AQ182" i="9"/>
  <c r="AQ181" i="9"/>
  <c r="AQ180" i="9"/>
  <c r="AQ179" i="9"/>
  <c r="AQ178" i="9"/>
  <c r="AQ177" i="9"/>
  <c r="AQ176" i="9"/>
  <c r="AP176" i="9"/>
  <c r="AQ175" i="9"/>
  <c r="AP175" i="9"/>
  <c r="AQ174" i="9"/>
  <c r="AQ173" i="9"/>
  <c r="AQ172" i="9"/>
  <c r="AP172" i="9"/>
  <c r="AQ171" i="9"/>
  <c r="AP171" i="9"/>
  <c r="AQ170" i="9"/>
  <c r="AP170" i="9"/>
  <c r="AQ169" i="9"/>
  <c r="AP169" i="9"/>
  <c r="AQ168" i="9"/>
  <c r="AQ167" i="9"/>
  <c r="AQ166" i="9"/>
  <c r="AP166" i="9"/>
  <c r="AQ165" i="9"/>
  <c r="AQ164" i="9"/>
  <c r="AP164" i="9"/>
  <c r="AQ163" i="9"/>
  <c r="AP163" i="9"/>
  <c r="AQ162" i="9"/>
  <c r="AQ161" i="9"/>
  <c r="AQ160" i="9"/>
  <c r="AQ159" i="9"/>
  <c r="AQ158" i="9"/>
  <c r="AP158" i="9"/>
  <c r="AQ157" i="9"/>
  <c r="AQ156" i="9"/>
  <c r="AP156" i="9"/>
  <c r="AQ155" i="9"/>
  <c r="AP155" i="9"/>
  <c r="AQ154" i="9"/>
  <c r="AQ153" i="9"/>
  <c r="AP153" i="9"/>
  <c r="AQ152" i="9"/>
  <c r="AQ151" i="9"/>
  <c r="AQ150" i="9"/>
  <c r="AQ149" i="9"/>
  <c r="AQ148" i="9"/>
  <c r="AQ147" i="9"/>
  <c r="AQ146" i="9"/>
  <c r="AQ145" i="9"/>
  <c r="AQ144" i="9"/>
  <c r="AQ143" i="9"/>
  <c r="AQ142" i="9"/>
  <c r="AQ141" i="9"/>
  <c r="AQ140" i="9"/>
  <c r="AQ139" i="9"/>
  <c r="AQ138" i="9"/>
  <c r="AQ137" i="9"/>
  <c r="AQ136" i="9"/>
  <c r="AQ135" i="9"/>
  <c r="AQ134" i="9"/>
  <c r="AQ133" i="9"/>
  <c r="AQ132" i="9"/>
  <c r="AQ131" i="9"/>
  <c r="AQ130" i="9"/>
  <c r="AQ129" i="9"/>
  <c r="AQ128" i="9"/>
  <c r="AQ127" i="9"/>
  <c r="AQ126" i="9"/>
  <c r="AQ125" i="9"/>
  <c r="AQ124" i="9"/>
  <c r="AQ123" i="9"/>
  <c r="AQ122" i="9"/>
  <c r="AP122" i="9"/>
  <c r="AQ121" i="9"/>
  <c r="AP121" i="9"/>
  <c r="AQ120" i="9"/>
  <c r="AQ119" i="9"/>
  <c r="AQ118" i="9"/>
  <c r="AQ117" i="9"/>
  <c r="AQ116" i="9"/>
  <c r="AQ115" i="9"/>
  <c r="AQ114" i="9"/>
  <c r="AP114" i="9"/>
  <c r="AQ113" i="9"/>
  <c r="AP113" i="9"/>
  <c r="AQ112" i="9"/>
  <c r="AQ111" i="9"/>
  <c r="AP111" i="9"/>
  <c r="AQ110" i="9"/>
  <c r="AQ109" i="9"/>
  <c r="AP109" i="9"/>
  <c r="AQ108" i="9"/>
  <c r="AP108" i="9"/>
  <c r="AQ107" i="9"/>
  <c r="AP107" i="9"/>
  <c r="AQ106" i="9"/>
  <c r="AP106" i="9"/>
  <c r="AQ105" i="9"/>
  <c r="AP105" i="9"/>
  <c r="AQ104" i="9"/>
  <c r="AP104" i="9"/>
  <c r="AQ103" i="9"/>
  <c r="AP103" i="9"/>
  <c r="AQ102" i="9"/>
  <c r="AQ101" i="9"/>
  <c r="AQ100" i="9"/>
  <c r="AQ99" i="9"/>
  <c r="AQ98" i="9"/>
  <c r="AP98" i="9"/>
  <c r="AQ97" i="9"/>
  <c r="AP97" i="9"/>
  <c r="AQ96" i="9"/>
  <c r="AQ95" i="9"/>
  <c r="AP95" i="9"/>
  <c r="AQ94" i="9"/>
  <c r="AP94" i="9"/>
  <c r="AQ93" i="9"/>
  <c r="AQ92" i="9"/>
  <c r="AQ91" i="9"/>
  <c r="AQ90" i="9"/>
  <c r="AH89" i="9"/>
  <c r="AG89" i="9"/>
  <c r="AF89" i="9"/>
  <c r="AQ89" i="9" s="1"/>
  <c r="AQ88" i="9"/>
  <c r="AQ87" i="9"/>
  <c r="AQ86" i="9"/>
  <c r="AQ85" i="9"/>
  <c r="AQ84" i="9"/>
  <c r="AQ83" i="9"/>
  <c r="AQ82" i="9"/>
  <c r="AQ81" i="9"/>
  <c r="AQ80" i="9"/>
  <c r="AQ79" i="9"/>
  <c r="AQ78" i="9"/>
  <c r="AQ77" i="9"/>
  <c r="AQ76" i="9"/>
  <c r="AQ75" i="9"/>
  <c r="AQ74" i="9"/>
  <c r="AQ73" i="9"/>
  <c r="AQ72" i="9"/>
  <c r="AQ71" i="9"/>
  <c r="AQ70" i="9"/>
  <c r="AQ69" i="9"/>
  <c r="AQ68" i="9"/>
  <c r="AQ67" i="9"/>
  <c r="AQ66" i="9"/>
  <c r="AQ65" i="9"/>
  <c r="AQ64" i="9"/>
  <c r="AQ63" i="9"/>
  <c r="AQ62" i="9"/>
  <c r="AQ61" i="9"/>
  <c r="AQ60" i="9"/>
  <c r="AQ59" i="9"/>
  <c r="AT58" i="9"/>
  <c r="AQ58" i="9"/>
  <c r="AQ57" i="9"/>
  <c r="AQ56" i="9"/>
  <c r="AQ55" i="9"/>
  <c r="AQ54" i="9"/>
  <c r="AQ53" i="9"/>
  <c r="AQ52" i="9"/>
  <c r="AQ51" i="9"/>
  <c r="AQ50" i="9"/>
  <c r="AQ49" i="9"/>
  <c r="AQ48" i="9"/>
  <c r="AP48" i="9"/>
  <c r="AQ47" i="9"/>
  <c r="AQ46" i="9"/>
  <c r="AQ45" i="9"/>
  <c r="AF45" i="9"/>
  <c r="AH44" i="9"/>
  <c r="AG44" i="9"/>
  <c r="AF44" i="9"/>
  <c r="AQ44" i="9" s="1"/>
  <c r="AH43" i="9"/>
  <c r="AG43" i="9"/>
  <c r="AF43" i="9"/>
  <c r="AQ43" i="9" s="1"/>
  <c r="AH42" i="9"/>
  <c r="AG42" i="9"/>
  <c r="AF42" i="9"/>
  <c r="AQ42" i="9" s="1"/>
  <c r="AH41" i="9"/>
  <c r="AG41" i="9"/>
  <c r="AF41" i="9"/>
  <c r="AQ41" i="9" s="1"/>
  <c r="AH40" i="9"/>
  <c r="AG40" i="9"/>
  <c r="AQ40" i="9" s="1"/>
  <c r="AM39" i="9"/>
  <c r="AL39" i="9"/>
  <c r="AK39" i="9"/>
  <c r="AH39" i="9"/>
  <c r="AG39" i="9"/>
  <c r="AQ39" i="9" s="1"/>
  <c r="AQ38" i="9"/>
  <c r="AQ37" i="9"/>
  <c r="AQ36" i="9"/>
  <c r="AQ35" i="9"/>
  <c r="AQ34" i="9"/>
  <c r="AQ33" i="9"/>
  <c r="AQ32" i="9"/>
  <c r="AQ31" i="9"/>
  <c r="AQ30" i="9"/>
  <c r="AQ29" i="9"/>
  <c r="AQ28" i="9"/>
  <c r="AQ27" i="9"/>
  <c r="AG26" i="9"/>
  <c r="AF26" i="9"/>
  <c r="AE26" i="9"/>
  <c r="AQ26" i="9" s="1"/>
  <c r="AJ25" i="9"/>
  <c r="AI25" i="9"/>
  <c r="AH25" i="9"/>
  <c r="AQ25" i="9" s="1"/>
  <c r="AL24" i="9"/>
  <c r="AK24" i="9"/>
  <c r="AJ24" i="9"/>
  <c r="AQ24" i="9" s="1"/>
  <c r="AL23" i="9"/>
  <c r="AK23" i="9"/>
  <c r="AG23" i="9"/>
  <c r="AF23" i="9"/>
  <c r="AE23" i="9"/>
  <c r="AQ23" i="9" s="1"/>
  <c r="AQ22" i="9"/>
  <c r="AQ19" i="9"/>
  <c r="AQ18" i="9"/>
  <c r="AQ17" i="9"/>
  <c r="AQ16" i="9"/>
  <c r="AQ15" i="9"/>
  <c r="AQ14" i="9"/>
  <c r="AQ13" i="9"/>
  <c r="AQ12" i="9"/>
  <c r="AQ11" i="9"/>
  <c r="AQ10" i="9"/>
  <c r="AQ9" i="9"/>
  <c r="AQ8" i="9"/>
  <c r="AQ7" i="9"/>
  <c r="AQ6" i="9"/>
  <c r="AQ5" i="9"/>
  <c r="AQ4" i="9"/>
  <c r="AQ3" i="9"/>
  <c r="I106" i="7" l="1"/>
  <c r="J106" i="7" s="1"/>
  <c r="V105" i="7"/>
  <c r="V104" i="7" s="1"/>
  <c r="V103" i="7" s="1"/>
  <c r="U105" i="7"/>
  <c r="T105" i="7"/>
  <c r="T104" i="7" s="1"/>
  <c r="S105" i="7"/>
  <c r="R105" i="7"/>
  <c r="R104" i="7" s="1"/>
  <c r="R103" i="7" s="1"/>
  <c r="Q105" i="7"/>
  <c r="O105" i="7"/>
  <c r="N105" i="7"/>
  <c r="N104" i="7" s="1"/>
  <c r="N103" i="7" s="1"/>
  <c r="M105" i="7"/>
  <c r="L105" i="7"/>
  <c r="L104" i="7" s="1"/>
  <c r="K105" i="7"/>
  <c r="U104" i="7"/>
  <c r="U103" i="7" s="1"/>
  <c r="S104" i="7"/>
  <c r="S103" i="7" s="1"/>
  <c r="Q104" i="7"/>
  <c r="Q103" i="7" s="1"/>
  <c r="O104" i="7"/>
  <c r="O103" i="7" s="1"/>
  <c r="M104" i="7"/>
  <c r="M103" i="7" s="1"/>
  <c r="K104" i="7"/>
  <c r="K103" i="7" s="1"/>
  <c r="T103" i="7"/>
  <c r="L103" i="7"/>
  <c r="I87" i="7"/>
  <c r="J87" i="7" s="1"/>
  <c r="V86" i="7"/>
  <c r="V85" i="7" s="1"/>
  <c r="U86" i="7"/>
  <c r="T86" i="7"/>
  <c r="T85" i="7" s="1"/>
  <c r="S86" i="7"/>
  <c r="R86" i="7"/>
  <c r="R85" i="7" s="1"/>
  <c r="Q86" i="7"/>
  <c r="P86" i="7"/>
  <c r="P85" i="7" s="1"/>
  <c r="O86" i="7"/>
  <c r="M86" i="7"/>
  <c r="L86" i="7"/>
  <c r="L85" i="7" s="1"/>
  <c r="K86" i="7"/>
  <c r="U85" i="7"/>
  <c r="S85" i="7"/>
  <c r="Q85" i="7"/>
  <c r="O85" i="7"/>
  <c r="M85" i="7"/>
  <c r="K85" i="7"/>
  <c r="U84" i="7"/>
  <c r="T84" i="7"/>
  <c r="T82" i="7" s="1"/>
  <c r="T81" i="7" s="1"/>
  <c r="R84" i="7"/>
  <c r="Q84" i="7"/>
  <c r="O84" i="7"/>
  <c r="N84" i="7"/>
  <c r="L84" i="7"/>
  <c r="L82" i="7" s="1"/>
  <c r="L81" i="7" s="1"/>
  <c r="K84" i="7"/>
  <c r="H84" i="7"/>
  <c r="U83" i="7"/>
  <c r="T83" i="7"/>
  <c r="R83" i="7"/>
  <c r="R82" i="7" s="1"/>
  <c r="R81" i="7" s="1"/>
  <c r="R67" i="7" s="1"/>
  <c r="Q83" i="7"/>
  <c r="O83" i="7"/>
  <c r="N83" i="7"/>
  <c r="L83" i="7"/>
  <c r="K83" i="7"/>
  <c r="H83" i="7"/>
  <c r="U82" i="7"/>
  <c r="Q82" i="7"/>
  <c r="O82" i="7"/>
  <c r="N82" i="7"/>
  <c r="N81" i="7" s="1"/>
  <c r="K82" i="7"/>
  <c r="U81" i="7"/>
  <c r="Q81" i="7"/>
  <c r="O81" i="7"/>
  <c r="K81" i="7"/>
  <c r="K80" i="7"/>
  <c r="I80" i="7"/>
  <c r="J80" i="7" s="1"/>
  <c r="V79" i="7"/>
  <c r="V78" i="7" s="1"/>
  <c r="U79" i="7"/>
  <c r="T79" i="7"/>
  <c r="T78" i="7" s="1"/>
  <c r="S79" i="7"/>
  <c r="R79" i="7"/>
  <c r="R78" i="7" s="1"/>
  <c r="Q79" i="7"/>
  <c r="P79" i="7"/>
  <c r="P78" i="7" s="1"/>
  <c r="O79" i="7"/>
  <c r="N79" i="7"/>
  <c r="N78" i="7" s="1"/>
  <c r="M79" i="7"/>
  <c r="L79" i="7"/>
  <c r="L78" i="7" s="1"/>
  <c r="U78" i="7"/>
  <c r="S78" i="7"/>
  <c r="Q78" i="7"/>
  <c r="O78" i="7"/>
  <c r="M78" i="7"/>
  <c r="L77" i="7"/>
  <c r="I77" i="7"/>
  <c r="J77" i="7" s="1"/>
  <c r="V76" i="7"/>
  <c r="U76" i="7"/>
  <c r="T76" i="7"/>
  <c r="S76" i="7"/>
  <c r="R76" i="7"/>
  <c r="Q76" i="7"/>
  <c r="P76" i="7"/>
  <c r="O76" i="7"/>
  <c r="N76" i="7"/>
  <c r="M76" i="7"/>
  <c r="K76" i="7"/>
  <c r="I75" i="7"/>
  <c r="J75" i="7" s="1"/>
  <c r="V74" i="7"/>
  <c r="U74" i="7"/>
  <c r="U73" i="7" s="1"/>
  <c r="T74" i="7"/>
  <c r="S74" i="7"/>
  <c r="S73" i="7" s="1"/>
  <c r="R74" i="7"/>
  <c r="P74" i="7"/>
  <c r="O74" i="7"/>
  <c r="O73" i="7" s="1"/>
  <c r="N74" i="7"/>
  <c r="M74" i="7"/>
  <c r="M73" i="7" s="1"/>
  <c r="L74" i="7"/>
  <c r="K74" i="7"/>
  <c r="V73" i="7"/>
  <c r="T73" i="7"/>
  <c r="R73" i="7"/>
  <c r="P73" i="7"/>
  <c r="N73" i="7"/>
  <c r="I72" i="7"/>
  <c r="J72" i="7" s="1"/>
  <c r="V71" i="7"/>
  <c r="U71" i="7"/>
  <c r="T71" i="7"/>
  <c r="S71" i="7"/>
  <c r="R71" i="7"/>
  <c r="Q71" i="7"/>
  <c r="Q68" i="7" s="1"/>
  <c r="P71" i="7"/>
  <c r="O71" i="7"/>
  <c r="N71" i="7"/>
  <c r="M71" i="7"/>
  <c r="K71" i="7"/>
  <c r="X70" i="7"/>
  <c r="I70" i="7"/>
  <c r="J70" i="7" s="1"/>
  <c r="M70" i="7" s="1"/>
  <c r="V69" i="7"/>
  <c r="V68" i="7" s="1"/>
  <c r="U69" i="7"/>
  <c r="T69" i="7"/>
  <c r="T68" i="7" s="1"/>
  <c r="T67" i="7" s="1"/>
  <c r="S69" i="7"/>
  <c r="R69" i="7"/>
  <c r="R68" i="7" s="1"/>
  <c r="Q69" i="7"/>
  <c r="P69" i="7"/>
  <c r="P68" i="7" s="1"/>
  <c r="O69" i="7"/>
  <c r="N69" i="7"/>
  <c r="N68" i="7" s="1"/>
  <c r="L69" i="7"/>
  <c r="K69" i="7"/>
  <c r="U68" i="7"/>
  <c r="U67" i="7" s="1"/>
  <c r="S68" i="7"/>
  <c r="O68" i="7"/>
  <c r="O67" i="7" s="1"/>
  <c r="K68" i="7"/>
  <c r="I66" i="7"/>
  <c r="V65" i="7"/>
  <c r="V83" i="7" s="1"/>
  <c r="J65" i="7"/>
  <c r="I65" i="7"/>
  <c r="I83" i="7" s="1"/>
  <c r="U64" i="7"/>
  <c r="U63" i="7" s="1"/>
  <c r="T64" i="7"/>
  <c r="R64" i="7"/>
  <c r="Q64" i="7"/>
  <c r="Q63" i="7" s="1"/>
  <c r="O64" i="7"/>
  <c r="O63" i="7" s="1"/>
  <c r="N64" i="7"/>
  <c r="L64" i="7"/>
  <c r="K64" i="7"/>
  <c r="T63" i="7"/>
  <c r="R63" i="7"/>
  <c r="N63" i="7"/>
  <c r="L63" i="7"/>
  <c r="J62" i="7"/>
  <c r="I62" i="7"/>
  <c r="V61" i="7"/>
  <c r="U61" i="7"/>
  <c r="U60" i="7" s="1"/>
  <c r="T61" i="7"/>
  <c r="S61" i="7"/>
  <c r="S60" i="7" s="1"/>
  <c r="R61" i="7"/>
  <c r="Q61" i="7"/>
  <c r="Q60" i="7" s="1"/>
  <c r="P61" i="7"/>
  <c r="O61" i="7"/>
  <c r="O60" i="7" s="1"/>
  <c r="N61" i="7"/>
  <c r="M61" i="7"/>
  <c r="M60" i="7" s="1"/>
  <c r="L61" i="7"/>
  <c r="V60" i="7"/>
  <c r="T60" i="7"/>
  <c r="R60" i="7"/>
  <c r="P60" i="7"/>
  <c r="N60" i="7"/>
  <c r="L60" i="7"/>
  <c r="Q59" i="7"/>
  <c r="Q58" i="7" s="1"/>
  <c r="Q57" i="7" s="1"/>
  <c r="J59" i="7"/>
  <c r="M59" i="7" s="1"/>
  <c r="M58" i="7" s="1"/>
  <c r="M57" i="7" s="1"/>
  <c r="I59" i="7"/>
  <c r="I56" i="7"/>
  <c r="J56" i="7" s="1"/>
  <c r="V55" i="7"/>
  <c r="U55" i="7"/>
  <c r="T55" i="7"/>
  <c r="S55" i="7"/>
  <c r="R55" i="7"/>
  <c r="R52" i="7" s="1"/>
  <c r="Q55" i="7"/>
  <c r="P55" i="7"/>
  <c r="O55" i="7"/>
  <c r="N55" i="7"/>
  <c r="M55" i="7"/>
  <c r="K55" i="7"/>
  <c r="I54" i="7"/>
  <c r="J54" i="7" s="1"/>
  <c r="V53" i="7"/>
  <c r="U53" i="7"/>
  <c r="T53" i="7"/>
  <c r="S53" i="7"/>
  <c r="S52" i="7" s="1"/>
  <c r="R53" i="7"/>
  <c r="P53" i="7"/>
  <c r="P52" i="7" s="1"/>
  <c r="O53" i="7"/>
  <c r="O52" i="7" s="1"/>
  <c r="N53" i="7"/>
  <c r="M53" i="7"/>
  <c r="M52" i="7" s="1"/>
  <c r="L53" i="7"/>
  <c r="K53" i="7"/>
  <c r="K52" i="7" s="1"/>
  <c r="V52" i="7"/>
  <c r="U52" i="7"/>
  <c r="T52" i="7"/>
  <c r="N52" i="7"/>
  <c r="I51" i="7"/>
  <c r="J51" i="7" s="1"/>
  <c r="L51" i="7" s="1"/>
  <c r="W51" i="7" s="1"/>
  <c r="Y51" i="7" s="1"/>
  <c r="V50" i="7"/>
  <c r="U50" i="7"/>
  <c r="T50" i="7"/>
  <c r="S50" i="7"/>
  <c r="S47" i="7" s="1"/>
  <c r="R50" i="7"/>
  <c r="Q50" i="7"/>
  <c r="P50" i="7"/>
  <c r="O50" i="7"/>
  <c r="O47" i="7" s="1"/>
  <c r="N50" i="7"/>
  <c r="M50" i="7"/>
  <c r="K50" i="7"/>
  <c r="I49" i="7"/>
  <c r="J49" i="7" s="1"/>
  <c r="L49" i="7" s="1"/>
  <c r="V48" i="7"/>
  <c r="V47" i="7" s="1"/>
  <c r="U48" i="7"/>
  <c r="T48" i="7"/>
  <c r="T47" i="7" s="1"/>
  <c r="S48" i="7"/>
  <c r="R48" i="7"/>
  <c r="R47" i="7" s="1"/>
  <c r="Q48" i="7"/>
  <c r="P48" i="7"/>
  <c r="P47" i="7" s="1"/>
  <c r="O48" i="7"/>
  <c r="N48" i="7"/>
  <c r="N47" i="7" s="1"/>
  <c r="M48" i="7"/>
  <c r="K48" i="7"/>
  <c r="U47" i="7"/>
  <c r="Q47" i="7"/>
  <c r="M47" i="7"/>
  <c r="K47" i="7"/>
  <c r="M45" i="7"/>
  <c r="I45" i="7"/>
  <c r="S45" i="7" s="1"/>
  <c r="P44" i="7"/>
  <c r="J44" i="7"/>
  <c r="I44" i="7"/>
  <c r="S44" i="7" s="1"/>
  <c r="U43" i="7"/>
  <c r="U42" i="7" s="1"/>
  <c r="T43" i="7"/>
  <c r="S43" i="7"/>
  <c r="S42" i="7" s="1"/>
  <c r="R43" i="7"/>
  <c r="R42" i="7" s="1"/>
  <c r="Q43" i="7"/>
  <c r="Q42" i="7" s="1"/>
  <c r="O43" i="7"/>
  <c r="N43" i="7"/>
  <c r="N42" i="7" s="1"/>
  <c r="L43" i="7"/>
  <c r="K43" i="7"/>
  <c r="T42" i="7"/>
  <c r="O42" i="7"/>
  <c r="L42" i="7"/>
  <c r="K42" i="7"/>
  <c r="I41" i="7"/>
  <c r="J41" i="7" s="1"/>
  <c r="V40" i="7"/>
  <c r="V39" i="7" s="1"/>
  <c r="U40" i="7"/>
  <c r="U39" i="7" s="1"/>
  <c r="T40" i="7"/>
  <c r="S40" i="7"/>
  <c r="R40" i="7"/>
  <c r="R39" i="7" s="1"/>
  <c r="Q40" i="7"/>
  <c r="Q39" i="7" s="1"/>
  <c r="P40" i="7"/>
  <c r="O40" i="7"/>
  <c r="N40" i="7"/>
  <c r="N39" i="7" s="1"/>
  <c r="M40" i="7"/>
  <c r="M39" i="7" s="1"/>
  <c r="L40" i="7"/>
  <c r="T39" i="7"/>
  <c r="S39" i="7"/>
  <c r="P39" i="7"/>
  <c r="O39" i="7"/>
  <c r="L39" i="7"/>
  <c r="I38" i="7"/>
  <c r="J38" i="7" s="1"/>
  <c r="V37" i="7"/>
  <c r="U37" i="7"/>
  <c r="T37" i="7"/>
  <c r="S37" i="7"/>
  <c r="R37" i="7"/>
  <c r="Q37" i="7"/>
  <c r="P37" i="7"/>
  <c r="O37" i="7"/>
  <c r="N37" i="7"/>
  <c r="M37" i="7"/>
  <c r="K37" i="7"/>
  <c r="Q36" i="7"/>
  <c r="Q35" i="7" s="1"/>
  <c r="Q34" i="7" s="1"/>
  <c r="L36" i="7"/>
  <c r="I36" i="7"/>
  <c r="J36" i="7" s="1"/>
  <c r="V35" i="7"/>
  <c r="V34" i="7" s="1"/>
  <c r="U35" i="7"/>
  <c r="T35" i="7"/>
  <c r="S35" i="7"/>
  <c r="S34" i="7" s="1"/>
  <c r="S28" i="7" s="1"/>
  <c r="R35" i="7"/>
  <c r="R34" i="7" s="1"/>
  <c r="P35" i="7"/>
  <c r="O35" i="7"/>
  <c r="N35" i="7"/>
  <c r="N34" i="7" s="1"/>
  <c r="M35" i="7"/>
  <c r="K35" i="7"/>
  <c r="K34" i="7" s="1"/>
  <c r="U34" i="7"/>
  <c r="T34" i="7"/>
  <c r="P34" i="7"/>
  <c r="O34" i="7"/>
  <c r="M34" i="7"/>
  <c r="I33" i="7"/>
  <c r="J33" i="7" s="1"/>
  <c r="L33" i="7" s="1"/>
  <c r="L32" i="7" s="1"/>
  <c r="L29" i="7" s="1"/>
  <c r="V32" i="7"/>
  <c r="U32" i="7"/>
  <c r="T32" i="7"/>
  <c r="S32" i="7"/>
  <c r="R32" i="7"/>
  <c r="R29" i="7" s="1"/>
  <c r="R28" i="7" s="1"/>
  <c r="Q32" i="7"/>
  <c r="P32" i="7"/>
  <c r="O32" i="7"/>
  <c r="N32" i="7"/>
  <c r="N29" i="7" s="1"/>
  <c r="N28" i="7" s="1"/>
  <c r="M32" i="7"/>
  <c r="K32" i="7"/>
  <c r="I31" i="7"/>
  <c r="J31" i="7" s="1"/>
  <c r="V30" i="7"/>
  <c r="U30" i="7"/>
  <c r="U29" i="7" s="1"/>
  <c r="T30" i="7"/>
  <c r="S30" i="7"/>
  <c r="R30" i="7"/>
  <c r="Q30" i="7"/>
  <c r="Q29" i="7" s="1"/>
  <c r="P30" i="7"/>
  <c r="O30" i="7"/>
  <c r="N30" i="7"/>
  <c r="L30" i="7"/>
  <c r="K30" i="7"/>
  <c r="V29" i="7"/>
  <c r="T29" i="7"/>
  <c r="S29" i="7"/>
  <c r="P29" i="7"/>
  <c r="O29" i="7"/>
  <c r="O28" i="7" s="1"/>
  <c r="T28" i="7"/>
  <c r="V27" i="7"/>
  <c r="M27" i="7"/>
  <c r="J27" i="7"/>
  <c r="I27" i="7"/>
  <c r="S27" i="7" s="1"/>
  <c r="I26" i="7"/>
  <c r="V26" i="7" s="1"/>
  <c r="V25" i="7" s="1"/>
  <c r="V24" i="7" s="1"/>
  <c r="U25" i="7"/>
  <c r="T25" i="7"/>
  <c r="R25" i="7"/>
  <c r="R24" i="7" s="1"/>
  <c r="Q25" i="7"/>
  <c r="O25" i="7"/>
  <c r="O24" i="7" s="1"/>
  <c r="O9" i="7" s="1"/>
  <c r="N25" i="7"/>
  <c r="N24" i="7" s="1"/>
  <c r="L25" i="7"/>
  <c r="K25" i="7"/>
  <c r="U24" i="7"/>
  <c r="T24" i="7"/>
  <c r="Q24" i="7"/>
  <c r="L24" i="7"/>
  <c r="K24" i="7"/>
  <c r="I23" i="7"/>
  <c r="J23" i="7" s="1"/>
  <c r="K23" i="7" s="1"/>
  <c r="W23" i="7" s="1"/>
  <c r="Y23" i="7" s="1"/>
  <c r="I22" i="7"/>
  <c r="J22" i="7" s="1"/>
  <c r="V21" i="7"/>
  <c r="U21" i="7"/>
  <c r="U20" i="7" s="1"/>
  <c r="T21" i="7"/>
  <c r="T20" i="7" s="1"/>
  <c r="S21" i="7"/>
  <c r="R21" i="7"/>
  <c r="Q21" i="7"/>
  <c r="Q20" i="7" s="1"/>
  <c r="P21" i="7"/>
  <c r="P20" i="7" s="1"/>
  <c r="O21" i="7"/>
  <c r="N21" i="7"/>
  <c r="M21" i="7"/>
  <c r="M20" i="7" s="1"/>
  <c r="L21" i="7"/>
  <c r="L20" i="7" s="1"/>
  <c r="V20" i="7"/>
  <c r="S20" i="7"/>
  <c r="R20" i="7"/>
  <c r="O20" i="7"/>
  <c r="N20" i="7"/>
  <c r="J19" i="7"/>
  <c r="L19" i="7" s="1"/>
  <c r="W19" i="7" s="1"/>
  <c r="Y19" i="7" s="1"/>
  <c r="I19" i="7"/>
  <c r="V18" i="7"/>
  <c r="U18" i="7"/>
  <c r="T18" i="7"/>
  <c r="S18" i="7"/>
  <c r="R18" i="7"/>
  <c r="Q18" i="7"/>
  <c r="P18" i="7"/>
  <c r="O18" i="7"/>
  <c r="N18" i="7"/>
  <c r="M18" i="7"/>
  <c r="L18" i="7"/>
  <c r="K18" i="7"/>
  <c r="I17" i="7"/>
  <c r="J17" i="7" s="1"/>
  <c r="V16" i="7"/>
  <c r="U16" i="7"/>
  <c r="T16" i="7"/>
  <c r="T15" i="7" s="1"/>
  <c r="S16" i="7"/>
  <c r="R16" i="7"/>
  <c r="P16" i="7"/>
  <c r="P15" i="7" s="1"/>
  <c r="O16" i="7"/>
  <c r="N16" i="7"/>
  <c r="M16" i="7"/>
  <c r="M15" i="7" s="1"/>
  <c r="K16" i="7"/>
  <c r="V15" i="7"/>
  <c r="U15" i="7"/>
  <c r="S15" i="7"/>
  <c r="R15" i="7"/>
  <c r="O15" i="7"/>
  <c r="N15" i="7"/>
  <c r="K15" i="7"/>
  <c r="I14" i="7"/>
  <c r="J14" i="7" s="1"/>
  <c r="V13" i="7"/>
  <c r="U13" i="7"/>
  <c r="T13" i="7"/>
  <c r="S13" i="7"/>
  <c r="R13" i="7"/>
  <c r="Q13" i="7"/>
  <c r="P13" i="7"/>
  <c r="O13" i="7"/>
  <c r="N13" i="7"/>
  <c r="M13" i="7"/>
  <c r="K13" i="7"/>
  <c r="I12" i="7"/>
  <c r="J12" i="7" s="1"/>
  <c r="V11" i="7"/>
  <c r="U11" i="7"/>
  <c r="U10" i="7" s="1"/>
  <c r="T11" i="7"/>
  <c r="T10" i="7" s="1"/>
  <c r="T9" i="7" s="1"/>
  <c r="S11" i="7"/>
  <c r="R11" i="7"/>
  <c r="Q11" i="7"/>
  <c r="Q10" i="7" s="1"/>
  <c r="P11" i="7"/>
  <c r="P10" i="7" s="1"/>
  <c r="O11" i="7"/>
  <c r="N11" i="7"/>
  <c r="L11" i="7"/>
  <c r="K11" i="7"/>
  <c r="V10" i="7"/>
  <c r="S10" i="7"/>
  <c r="R10" i="7"/>
  <c r="R9" i="7" s="1"/>
  <c r="O10" i="7"/>
  <c r="N10" i="7"/>
  <c r="N9" i="7" s="1"/>
  <c r="K10" i="7"/>
  <c r="K41" i="7" l="1"/>
  <c r="W41" i="7" s="1"/>
  <c r="Y41" i="7" s="1"/>
  <c r="K22" i="7"/>
  <c r="X22" i="7"/>
  <c r="W49" i="7"/>
  <c r="Y49" i="7" s="1"/>
  <c r="L48" i="7"/>
  <c r="L14" i="7"/>
  <c r="X14" i="7"/>
  <c r="L38" i="7"/>
  <c r="L37" i="7" s="1"/>
  <c r="V44" i="7"/>
  <c r="V43" i="7" s="1"/>
  <c r="V42" i="7" s="1"/>
  <c r="V28" i="7" s="1"/>
  <c r="V45" i="7"/>
  <c r="L50" i="7"/>
  <c r="W50" i="7" s="1"/>
  <c r="X51" i="7"/>
  <c r="U59" i="7"/>
  <c r="U58" i="7" s="1"/>
  <c r="U57" i="7" s="1"/>
  <c r="U46" i="7" s="1"/>
  <c r="M26" i="7"/>
  <c r="W37" i="7"/>
  <c r="P26" i="7"/>
  <c r="P25" i="7" s="1"/>
  <c r="P24" i="7" s="1"/>
  <c r="P9" i="7" s="1"/>
  <c r="W32" i="7"/>
  <c r="V9" i="7"/>
  <c r="M44" i="7"/>
  <c r="M43" i="7" s="1"/>
  <c r="M42" i="7" s="1"/>
  <c r="J45" i="7"/>
  <c r="P65" i="7"/>
  <c r="Q9" i="7"/>
  <c r="U9" i="7"/>
  <c r="W36" i="7"/>
  <c r="Y36" i="7" s="1"/>
  <c r="L35" i="7"/>
  <c r="L56" i="7"/>
  <c r="X56" i="7" s="1"/>
  <c r="L76" i="7"/>
  <c r="L73" i="7" s="1"/>
  <c r="W77" i="7"/>
  <c r="Y77" i="7" s="1"/>
  <c r="P66" i="7"/>
  <c r="P84" i="7" s="1"/>
  <c r="M66" i="7"/>
  <c r="I84" i="7"/>
  <c r="V66" i="7"/>
  <c r="V84" i="7" s="1"/>
  <c r="V82" i="7" s="1"/>
  <c r="V81" i="7" s="1"/>
  <c r="V67" i="7" s="1"/>
  <c r="J66" i="7"/>
  <c r="S66" i="7"/>
  <c r="S84" i="7" s="1"/>
  <c r="W76" i="7"/>
  <c r="U28" i="7"/>
  <c r="X23" i="7"/>
  <c r="M25" i="7"/>
  <c r="K29" i="7"/>
  <c r="W38" i="7"/>
  <c r="Y38" i="7" s="1"/>
  <c r="K40" i="7"/>
  <c r="X19" i="7"/>
  <c r="Q28" i="7"/>
  <c r="M31" i="7"/>
  <c r="W33" i="7"/>
  <c r="Y33" i="7" s="1"/>
  <c r="M12" i="7"/>
  <c r="Q17" i="7"/>
  <c r="Q16" i="7" s="1"/>
  <c r="Q15" i="7" s="1"/>
  <c r="L17" i="7"/>
  <c r="W18" i="7"/>
  <c r="W22" i="7"/>
  <c r="Y22" i="7" s="1"/>
  <c r="K21" i="7"/>
  <c r="X27" i="7"/>
  <c r="X33" i="7"/>
  <c r="X36" i="7"/>
  <c r="W48" i="7"/>
  <c r="X49" i="7"/>
  <c r="Q54" i="7"/>
  <c r="X54" i="7" s="1"/>
  <c r="K62" i="7"/>
  <c r="X62" i="7" s="1"/>
  <c r="V64" i="7"/>
  <c r="V63" i="7" s="1"/>
  <c r="W70" i="7"/>
  <c r="Y70" i="7" s="1"/>
  <c r="M69" i="7"/>
  <c r="M68" i="7" s="1"/>
  <c r="W80" i="7"/>
  <c r="Y80" i="7" s="1"/>
  <c r="K79" i="7"/>
  <c r="N87" i="7"/>
  <c r="P106" i="7"/>
  <c r="S26" i="7"/>
  <c r="P27" i="7"/>
  <c r="W27" i="7" s="1"/>
  <c r="Y27" i="7" s="1"/>
  <c r="P45" i="7"/>
  <c r="W45" i="7" s="1"/>
  <c r="L72" i="7"/>
  <c r="X72" i="7" s="1"/>
  <c r="Q75" i="7"/>
  <c r="J26" i="7"/>
  <c r="P64" i="7"/>
  <c r="P63" i="7" s="1"/>
  <c r="X77" i="7"/>
  <c r="X80" i="7"/>
  <c r="J83" i="7"/>
  <c r="N59" i="7"/>
  <c r="N58" i="7" s="1"/>
  <c r="N57" i="7" s="1"/>
  <c r="N46" i="7" s="1"/>
  <c r="R59" i="7"/>
  <c r="R58" i="7" s="1"/>
  <c r="R57" i="7" s="1"/>
  <c r="R46" i="7" s="1"/>
  <c r="R88" i="7" s="1"/>
  <c r="V59" i="7"/>
  <c r="V58" i="7" s="1"/>
  <c r="V57" i="7" s="1"/>
  <c r="V46" i="7" s="1"/>
  <c r="K63" i="7"/>
  <c r="M65" i="7"/>
  <c r="K73" i="7"/>
  <c r="K59" i="7"/>
  <c r="O59" i="7"/>
  <c r="O58" i="7" s="1"/>
  <c r="O57" i="7" s="1"/>
  <c r="O46" i="7" s="1"/>
  <c r="O88" i="7" s="1"/>
  <c r="S59" i="7"/>
  <c r="S58" i="7" s="1"/>
  <c r="S57" i="7" s="1"/>
  <c r="P83" i="7"/>
  <c r="P82" i="7" s="1"/>
  <c r="P81" i="7" s="1"/>
  <c r="L59" i="7"/>
  <c r="L58" i="7" s="1"/>
  <c r="L57" i="7" s="1"/>
  <c r="P59" i="7"/>
  <c r="P58" i="7" s="1"/>
  <c r="P57" i="7" s="1"/>
  <c r="P46" i="7" s="1"/>
  <c r="T59" i="7"/>
  <c r="T58" i="7" s="1"/>
  <c r="T57" i="7" s="1"/>
  <c r="T46" i="7" s="1"/>
  <c r="T88" i="7" s="1"/>
  <c r="S65" i="7"/>
  <c r="X44" i="7" l="1"/>
  <c r="W14" i="7"/>
  <c r="Y14" i="7" s="1"/>
  <c r="L13" i="7"/>
  <c r="X26" i="7"/>
  <c r="Y45" i="7"/>
  <c r="L47" i="7"/>
  <c r="W47" i="7" s="1"/>
  <c r="W44" i="7"/>
  <c r="Y44" i="7" s="1"/>
  <c r="X38" i="7"/>
  <c r="X41" i="7"/>
  <c r="V88" i="7"/>
  <c r="X59" i="7"/>
  <c r="W87" i="7"/>
  <c r="N86" i="7"/>
  <c r="N85" i="7" s="1"/>
  <c r="N67" i="7" s="1"/>
  <c r="N88" i="7" s="1"/>
  <c r="W17" i="7"/>
  <c r="Y17" i="7" s="1"/>
  <c r="L16" i="7"/>
  <c r="M83" i="7"/>
  <c r="W65" i="7"/>
  <c r="Y65" i="7" s="1"/>
  <c r="M64" i="7"/>
  <c r="W75" i="7"/>
  <c r="Y75" i="7" s="1"/>
  <c r="Q74" i="7"/>
  <c r="W79" i="7"/>
  <c r="K78" i="7"/>
  <c r="W21" i="7"/>
  <c r="K20" i="7"/>
  <c r="X66" i="7"/>
  <c r="J84" i="7"/>
  <c r="L34" i="7"/>
  <c r="L28" i="7" s="1"/>
  <c r="W35" i="7"/>
  <c r="W34" i="7" s="1"/>
  <c r="P105" i="7"/>
  <c r="P104" i="7" s="1"/>
  <c r="P103" i="7" s="1"/>
  <c r="W103" i="7" s="1"/>
  <c r="W106" i="7"/>
  <c r="W31" i="7"/>
  <c r="Y31" i="7" s="1"/>
  <c r="M30" i="7"/>
  <c r="W66" i="7"/>
  <c r="Y66" i="7" s="1"/>
  <c r="M84" i="7"/>
  <c r="W84" i="7" s="1"/>
  <c r="Y84" i="7" s="1"/>
  <c r="X17" i="7"/>
  <c r="K58" i="7"/>
  <c r="W59" i="7"/>
  <c r="Y59" i="7" s="1"/>
  <c r="X75" i="7"/>
  <c r="X106" i="7"/>
  <c r="M24" i="7"/>
  <c r="S64" i="7"/>
  <c r="S63" i="7" s="1"/>
  <c r="S46" i="7" s="1"/>
  <c r="S83" i="7"/>
  <c r="S82" i="7" s="1"/>
  <c r="S81" i="7" s="1"/>
  <c r="S67" i="7" s="1"/>
  <c r="L71" i="7"/>
  <c r="W72" i="7"/>
  <c r="Y72" i="7" s="1"/>
  <c r="X65" i="7"/>
  <c r="S25" i="7"/>
  <c r="S24" i="7" s="1"/>
  <c r="S9" i="7" s="1"/>
  <c r="W26" i="7"/>
  <c r="Y26" i="7" s="1"/>
  <c r="X87" i="7"/>
  <c r="W62" i="7"/>
  <c r="Y62" i="7" s="1"/>
  <c r="K61" i="7"/>
  <c r="W54" i="7"/>
  <c r="Y54" i="7" s="1"/>
  <c r="Q53" i="7"/>
  <c r="W12" i="7"/>
  <c r="Y12" i="7" s="1"/>
  <c r="M11" i="7"/>
  <c r="X12" i="7"/>
  <c r="K39" i="7"/>
  <c r="W39" i="7" s="1"/>
  <c r="W40" i="7"/>
  <c r="X45" i="7"/>
  <c r="W69" i="7"/>
  <c r="P43" i="7"/>
  <c r="W56" i="7"/>
  <c r="Y56" i="7" s="1"/>
  <c r="L55" i="7"/>
  <c r="X31" i="7"/>
  <c r="U88" i="7"/>
  <c r="L10" i="7" l="1"/>
  <c r="W13" i="7"/>
  <c r="W58" i="7"/>
  <c r="K57" i="7"/>
  <c r="M29" i="7"/>
  <c r="W30" i="7"/>
  <c r="W78" i="7"/>
  <c r="K67" i="7"/>
  <c r="M63" i="7"/>
  <c r="W64" i="7"/>
  <c r="L15" i="7"/>
  <c r="L9" i="7" s="1"/>
  <c r="W16" i="7"/>
  <c r="W15" i="7" s="1"/>
  <c r="P42" i="7"/>
  <c r="W43" i="7"/>
  <c r="Q52" i="7"/>
  <c r="Q46" i="7" s="1"/>
  <c r="W53" i="7"/>
  <c r="L68" i="7"/>
  <c r="W71" i="7"/>
  <c r="W25" i="7"/>
  <c r="K28" i="7"/>
  <c r="W86" i="7"/>
  <c r="W85" i="7" s="1"/>
  <c r="Y87" i="7"/>
  <c r="L52" i="7"/>
  <c r="L46" i="7" s="1"/>
  <c r="W55" i="7"/>
  <c r="M10" i="7"/>
  <c r="W11" i="7"/>
  <c r="W61" i="7"/>
  <c r="K60" i="7"/>
  <c r="W60" i="7" s="1"/>
  <c r="S88" i="7"/>
  <c r="S91" i="7" s="1"/>
  <c r="X83" i="7"/>
  <c r="W24" i="7"/>
  <c r="Y106" i="7"/>
  <c r="W105" i="7"/>
  <c r="W104" i="7" s="1"/>
  <c r="X84" i="7"/>
  <c r="J88" i="7"/>
  <c r="W20" i="7"/>
  <c r="K9" i="7"/>
  <c r="Q73" i="7"/>
  <c r="Q67" i="7" s="1"/>
  <c r="W74" i="7"/>
  <c r="W73" i="7" s="1"/>
  <c r="M82" i="7"/>
  <c r="W83" i="7"/>
  <c r="Y83" i="7" s="1"/>
  <c r="P67" i="7"/>
  <c r="M9" i="7" l="1"/>
  <c r="W10" i="7"/>
  <c r="L67" i="7"/>
  <c r="W68" i="7"/>
  <c r="P28" i="7"/>
  <c r="P88" i="7" s="1"/>
  <c r="W42" i="7"/>
  <c r="M46" i="7"/>
  <c r="W63" i="7"/>
  <c r="M28" i="7"/>
  <c r="W29" i="7"/>
  <c r="M81" i="7"/>
  <c r="W82" i="7"/>
  <c r="W28" i="7"/>
  <c r="W52" i="7"/>
  <c r="W57" i="7"/>
  <c r="K46" i="7"/>
  <c r="W46" i="7" s="1"/>
  <c r="J110" i="7"/>
  <c r="Q88" i="7"/>
  <c r="L88" i="7"/>
  <c r="O91" i="7" l="1"/>
  <c r="W9" i="7"/>
  <c r="W81" i="7"/>
  <c r="M67" i="7"/>
  <c r="W67" i="7" s="1"/>
  <c r="K88" i="7"/>
  <c r="M88" i="7" l="1"/>
  <c r="W88" i="7" s="1"/>
  <c r="Y88" i="7" s="1"/>
  <c r="X88" i="7" l="1"/>
  <c r="K91" i="7"/>
  <c r="W91" i="7" s="1"/>
  <c r="W92" i="7" s="1"/>
  <c r="E22" i="1" l="1"/>
  <c r="D22" i="1"/>
  <c r="C22" i="1" l="1"/>
</calcChain>
</file>

<file path=xl/comments1.xml><?xml version="1.0" encoding="utf-8"?>
<comments xmlns="http://schemas.openxmlformats.org/spreadsheetml/2006/main">
  <authors>
    <author>Usuario</author>
    <author>INEVAL</author>
    <author>Lourdes Brito</author>
  </authors>
  <commentList>
    <comment ref="L33" authorId="0">
      <text>
        <r>
          <rPr>
            <b/>
            <sz val="9"/>
            <color indexed="81"/>
            <rFont val="Tahoma"/>
            <family val="2"/>
          </rPr>
          <t>Evento: distribución de kits</t>
        </r>
      </text>
    </comment>
    <comment ref="AC33" authorId="1">
      <text>
        <r>
          <rPr>
            <b/>
            <sz val="9"/>
            <color indexed="81"/>
            <rFont val="Tahoma"/>
            <family val="2"/>
          </rPr>
          <t>INEVAL:</t>
        </r>
        <r>
          <rPr>
            <sz val="9"/>
            <color indexed="81"/>
            <rFont val="Tahoma"/>
            <family val="2"/>
          </rPr>
          <t xml:space="preserve">
Informacion dada por Luis Giacometti</t>
        </r>
      </text>
    </comment>
    <comment ref="L74" authorId="1">
      <text>
        <r>
          <rPr>
            <b/>
            <sz val="9"/>
            <color indexed="81"/>
            <rFont val="Tahoma"/>
            <family val="2"/>
          </rPr>
          <t>INEVAL:</t>
        </r>
        <r>
          <rPr>
            <sz val="9"/>
            <color indexed="81"/>
            <rFont val="Tahoma"/>
            <family val="2"/>
          </rPr>
          <t xml:space="preserve">
Dividir en Etica y Modelo R</t>
        </r>
      </text>
    </comment>
    <comment ref="AC125" authorId="1">
      <text>
        <r>
          <rPr>
            <b/>
            <sz val="9"/>
            <color indexed="81"/>
            <rFont val="Tahoma"/>
            <family val="2"/>
          </rPr>
          <t>INEVAL:</t>
        </r>
        <r>
          <rPr>
            <sz val="9"/>
            <color indexed="81"/>
            <rFont val="Tahoma"/>
            <family val="2"/>
          </rPr>
          <t xml:space="preserve">
Informacion dada por Luis Giacometti</t>
        </r>
      </text>
    </comment>
    <comment ref="L128" authorId="1">
      <text>
        <r>
          <rPr>
            <b/>
            <sz val="9"/>
            <color indexed="81"/>
            <rFont val="Tahoma"/>
            <family val="2"/>
          </rPr>
          <t>INEVAL:</t>
        </r>
        <r>
          <rPr>
            <sz val="9"/>
            <color indexed="81"/>
            <rFont val="Tahoma"/>
            <family val="2"/>
          </rPr>
          <t xml:space="preserve">
Revisar con Luis para lanzar un solo proceso, un solo requerimiento
</t>
        </r>
      </text>
    </comment>
    <comment ref="L129" authorId="1">
      <text>
        <r>
          <rPr>
            <b/>
            <sz val="9"/>
            <color indexed="81"/>
            <rFont val="Tahoma"/>
            <family val="2"/>
          </rPr>
          <t>INEVAL:</t>
        </r>
        <r>
          <rPr>
            <sz val="9"/>
            <color indexed="81"/>
            <rFont val="Tahoma"/>
            <family val="2"/>
          </rPr>
          <t xml:space="preserve">
Revisar con Luis para lanzar un solo proceso, un solo requerimiento
</t>
        </r>
      </text>
    </comment>
    <comment ref="L130" authorId="1">
      <text>
        <r>
          <rPr>
            <b/>
            <sz val="9"/>
            <color indexed="81"/>
            <rFont val="Tahoma"/>
            <family val="2"/>
          </rPr>
          <t>INEVAL:</t>
        </r>
        <r>
          <rPr>
            <sz val="9"/>
            <color indexed="81"/>
            <rFont val="Tahoma"/>
            <family val="2"/>
          </rPr>
          <t xml:space="preserve">
Revisar con Luis para lanzar un solo proceso, un solo requerimiento
</t>
        </r>
      </text>
    </comment>
    <comment ref="L131" authorId="1">
      <text>
        <r>
          <rPr>
            <b/>
            <sz val="9"/>
            <color indexed="81"/>
            <rFont val="Tahoma"/>
            <family val="2"/>
          </rPr>
          <t>INEVAL:</t>
        </r>
        <r>
          <rPr>
            <sz val="9"/>
            <color indexed="81"/>
            <rFont val="Tahoma"/>
            <family val="2"/>
          </rPr>
          <t xml:space="preserve">
Revisar con Luis para lanzar un solo proceso, un solo requerimiento
</t>
        </r>
      </text>
    </comment>
    <comment ref="L132" authorId="1">
      <text>
        <r>
          <rPr>
            <b/>
            <sz val="9"/>
            <color indexed="81"/>
            <rFont val="Tahoma"/>
            <family val="2"/>
          </rPr>
          <t>INEVAL:</t>
        </r>
        <r>
          <rPr>
            <sz val="9"/>
            <color indexed="81"/>
            <rFont val="Tahoma"/>
            <family val="2"/>
          </rPr>
          <t xml:space="preserve">
Revisar con Luis para lanzar un solo proceso, un solo requerimiento
</t>
        </r>
      </text>
    </comment>
    <comment ref="L133" authorId="1">
      <text>
        <r>
          <rPr>
            <b/>
            <sz val="9"/>
            <color indexed="81"/>
            <rFont val="Tahoma"/>
            <family val="2"/>
          </rPr>
          <t>INEVAL:</t>
        </r>
        <r>
          <rPr>
            <sz val="9"/>
            <color indexed="81"/>
            <rFont val="Tahoma"/>
            <family val="2"/>
          </rPr>
          <t xml:space="preserve">
Revisar con Luis para lanzar un solo proceso, un solo requerimiento
</t>
        </r>
      </text>
    </comment>
    <comment ref="L134" authorId="1">
      <text>
        <r>
          <rPr>
            <b/>
            <sz val="9"/>
            <color indexed="81"/>
            <rFont val="Tahoma"/>
            <family val="2"/>
          </rPr>
          <t>INEVAL:</t>
        </r>
        <r>
          <rPr>
            <sz val="9"/>
            <color indexed="81"/>
            <rFont val="Tahoma"/>
            <family val="2"/>
          </rPr>
          <t xml:space="preserve">
Revisar con Luis para lanzar un solo proceso, un solo requerimiento
</t>
        </r>
      </text>
    </comment>
    <comment ref="L135" authorId="1">
      <text>
        <r>
          <rPr>
            <b/>
            <sz val="9"/>
            <color indexed="81"/>
            <rFont val="Tahoma"/>
            <family val="2"/>
          </rPr>
          <t>INEVAL:</t>
        </r>
        <r>
          <rPr>
            <sz val="9"/>
            <color indexed="81"/>
            <rFont val="Tahoma"/>
            <family val="2"/>
          </rPr>
          <t xml:space="preserve">
Revisar con Luis para lanzar un solo proceso, un solo requerimiento
</t>
        </r>
      </text>
    </comment>
    <comment ref="L136" authorId="1">
      <text>
        <r>
          <rPr>
            <b/>
            <sz val="9"/>
            <color indexed="81"/>
            <rFont val="Tahoma"/>
            <family val="2"/>
          </rPr>
          <t>INEVAL:</t>
        </r>
        <r>
          <rPr>
            <sz val="9"/>
            <color indexed="81"/>
            <rFont val="Tahoma"/>
            <family val="2"/>
          </rPr>
          <t xml:space="preserve">
Revisar con Luis para lanzar un solo proceso, un solo requerimiento
</t>
        </r>
      </text>
    </comment>
    <comment ref="L137" authorId="1">
      <text>
        <r>
          <rPr>
            <b/>
            <sz val="9"/>
            <color indexed="81"/>
            <rFont val="Tahoma"/>
            <family val="2"/>
          </rPr>
          <t>INEVAL:</t>
        </r>
        <r>
          <rPr>
            <sz val="9"/>
            <color indexed="81"/>
            <rFont val="Tahoma"/>
            <family val="2"/>
          </rPr>
          <t xml:space="preserve">
Revisar con Luis para lanzar un solo proceso, un solo requerimiento
</t>
        </r>
      </text>
    </comment>
    <comment ref="L138" authorId="1">
      <text>
        <r>
          <rPr>
            <b/>
            <sz val="9"/>
            <color indexed="81"/>
            <rFont val="Tahoma"/>
            <family val="2"/>
          </rPr>
          <t>INEVAL:</t>
        </r>
        <r>
          <rPr>
            <sz val="9"/>
            <color indexed="81"/>
            <rFont val="Tahoma"/>
            <family val="2"/>
          </rPr>
          <t xml:space="preserve">
Revisar con Luis para lanzar un solo proceso, un solo requerimiento
</t>
        </r>
      </text>
    </comment>
    <comment ref="L139" authorId="1">
      <text>
        <r>
          <rPr>
            <b/>
            <sz val="9"/>
            <color indexed="81"/>
            <rFont val="Tahoma"/>
            <family val="2"/>
          </rPr>
          <t>INEVAL:</t>
        </r>
        <r>
          <rPr>
            <sz val="9"/>
            <color indexed="81"/>
            <rFont val="Tahoma"/>
            <family val="2"/>
          </rPr>
          <t xml:space="preserve">
Revisar con Luis para lanzar un solo proceso, un solo requerimiento
</t>
        </r>
      </text>
    </comment>
    <comment ref="L140" authorId="1">
      <text>
        <r>
          <rPr>
            <b/>
            <sz val="9"/>
            <color indexed="81"/>
            <rFont val="Tahoma"/>
            <family val="2"/>
          </rPr>
          <t>INEVAL:</t>
        </r>
        <r>
          <rPr>
            <sz val="9"/>
            <color indexed="81"/>
            <rFont val="Tahoma"/>
            <family val="2"/>
          </rPr>
          <t xml:space="preserve">
Revisar con Luis para lanzar un solo proceso, un solo requerimiento
</t>
        </r>
      </text>
    </comment>
    <comment ref="L141" authorId="1">
      <text>
        <r>
          <rPr>
            <b/>
            <sz val="9"/>
            <color indexed="81"/>
            <rFont val="Tahoma"/>
            <family val="2"/>
          </rPr>
          <t>INEVAL:</t>
        </r>
        <r>
          <rPr>
            <sz val="9"/>
            <color indexed="81"/>
            <rFont val="Tahoma"/>
            <family val="2"/>
          </rPr>
          <t xml:space="preserve">
Revisar con Luis para lanzar un solo proceso, un solo requerimiento
</t>
        </r>
      </text>
    </comment>
    <comment ref="L142" authorId="1">
      <text>
        <r>
          <rPr>
            <b/>
            <sz val="9"/>
            <color indexed="81"/>
            <rFont val="Tahoma"/>
            <family val="2"/>
          </rPr>
          <t>INEVAL:</t>
        </r>
        <r>
          <rPr>
            <sz val="9"/>
            <color indexed="81"/>
            <rFont val="Tahoma"/>
            <family val="2"/>
          </rPr>
          <t xml:space="preserve">
Revisar con Luis para lanzar un solo proceso, un solo requerimiento
</t>
        </r>
      </text>
    </comment>
    <comment ref="O143" authorId="0">
      <text>
        <r>
          <rPr>
            <b/>
            <sz val="9"/>
            <color indexed="81"/>
            <rFont val="Tahoma"/>
            <family val="2"/>
          </rPr>
          <t>Usuario:</t>
        </r>
        <r>
          <rPr>
            <sz val="9"/>
            <color indexed="81"/>
            <rFont val="Tahoma"/>
            <family val="2"/>
          </rPr>
          <t xml:space="preserve">
350 Rectores
1050 Aplicadores
88 técnicos
9 supervisores</t>
        </r>
      </text>
    </comment>
    <comment ref="L145" authorId="0">
      <text>
        <r>
          <rPr>
            <b/>
            <sz val="9"/>
            <color indexed="81"/>
            <rFont val="Tahoma"/>
            <family val="2"/>
          </rPr>
          <t>Evento: distribución de kits</t>
        </r>
      </text>
    </comment>
    <comment ref="AC145" authorId="1">
      <text>
        <r>
          <rPr>
            <b/>
            <sz val="9"/>
            <color indexed="81"/>
            <rFont val="Tahoma"/>
            <family val="2"/>
          </rPr>
          <t>INEVAL:</t>
        </r>
        <r>
          <rPr>
            <sz val="9"/>
            <color indexed="81"/>
            <rFont val="Tahoma"/>
            <family val="2"/>
          </rPr>
          <t xml:space="preserve">
Informacion dada por Luis Giacometti</t>
        </r>
      </text>
    </comment>
    <comment ref="AG168" authorId="1">
      <text>
        <r>
          <rPr>
            <b/>
            <sz val="9"/>
            <color indexed="81"/>
            <rFont val="Tahoma"/>
            <family val="2"/>
          </rPr>
          <t>INEVAL:</t>
        </r>
        <r>
          <rPr>
            <sz val="9"/>
            <color indexed="81"/>
            <rFont val="Tahoma"/>
            <family val="2"/>
          </rPr>
          <t xml:space="preserve">
REDUCIR EN VIATICVOS 4250 Y AUMENTAR EN PASAJES
</t>
        </r>
      </text>
    </comment>
    <comment ref="R179" authorId="2">
      <text>
        <r>
          <rPr>
            <b/>
            <sz val="9"/>
            <color indexed="81"/>
            <rFont val="Tahoma"/>
            <family val="2"/>
          </rPr>
          <t>Lourdes Brito:</t>
        </r>
        <r>
          <rPr>
            <sz val="9"/>
            <color indexed="81"/>
            <rFont val="Tahoma"/>
            <family val="2"/>
          </rPr>
          <t xml:space="preserve">
Fecha de talleres: 11, 14, 15, y 18 de enero</t>
        </r>
      </text>
    </comment>
    <comment ref="R180" authorId="2">
      <text>
        <r>
          <rPr>
            <b/>
            <sz val="9"/>
            <color indexed="81"/>
            <rFont val="Tahoma"/>
            <family val="2"/>
          </rPr>
          <t>Lourdes Brito:</t>
        </r>
        <r>
          <rPr>
            <sz val="9"/>
            <color indexed="81"/>
            <rFont val="Tahoma"/>
            <family val="2"/>
          </rPr>
          <t xml:space="preserve">
Fecha de talleres: 11, 14, 15, y 18 de enero</t>
        </r>
      </text>
    </comment>
    <comment ref="AC193" authorId="1">
      <text>
        <r>
          <rPr>
            <b/>
            <sz val="9"/>
            <color indexed="81"/>
            <rFont val="Tahoma"/>
            <family val="2"/>
          </rPr>
          <t>INEVAL:</t>
        </r>
        <r>
          <rPr>
            <sz val="9"/>
            <color indexed="81"/>
            <rFont val="Tahoma"/>
            <family val="2"/>
          </rPr>
          <t xml:space="preserve">
esta actividad se va a desarrollar con el presupuesto de viaticos al exterior, en caso de ser necesario se trasladara este monto a exterior
</t>
        </r>
      </text>
    </comment>
    <comment ref="K195" authorId="1">
      <text>
        <r>
          <rPr>
            <b/>
            <sz val="9"/>
            <color indexed="81"/>
            <rFont val="Tahoma"/>
            <family val="2"/>
          </rPr>
          <t>INEVAL:</t>
        </r>
        <r>
          <rPr>
            <sz val="9"/>
            <color indexed="81"/>
            <rFont val="Tahoma"/>
            <family val="2"/>
          </rPr>
          <t xml:space="preserve">
Pasajes y viáticos</t>
        </r>
      </text>
    </comment>
    <comment ref="L195" authorId="1">
      <text>
        <r>
          <rPr>
            <b/>
            <sz val="9"/>
            <color indexed="81"/>
            <rFont val="Tahoma"/>
            <family val="2"/>
          </rPr>
          <t>INEVAL:</t>
        </r>
        <r>
          <rPr>
            <sz val="9"/>
            <color indexed="81"/>
            <rFont val="Tahoma"/>
            <family val="2"/>
          </rPr>
          <t xml:space="preserve">
Pasajes y viáticos</t>
        </r>
      </text>
    </comment>
    <comment ref="K196" authorId="1">
      <text>
        <r>
          <rPr>
            <b/>
            <sz val="9"/>
            <color indexed="81"/>
            <rFont val="Tahoma"/>
            <family val="2"/>
          </rPr>
          <t>INEVAL:</t>
        </r>
        <r>
          <rPr>
            <sz val="9"/>
            <color indexed="81"/>
            <rFont val="Tahoma"/>
            <family val="2"/>
          </rPr>
          <t xml:space="preserve">
Pasajes y viáticos</t>
        </r>
      </text>
    </comment>
    <comment ref="L196" authorId="1">
      <text>
        <r>
          <rPr>
            <b/>
            <sz val="9"/>
            <color indexed="81"/>
            <rFont val="Tahoma"/>
            <family val="2"/>
          </rPr>
          <t>INEVAL:</t>
        </r>
        <r>
          <rPr>
            <sz val="9"/>
            <color indexed="81"/>
            <rFont val="Tahoma"/>
            <family val="2"/>
          </rPr>
          <t xml:space="preserve">
Pasajes y viáticos</t>
        </r>
      </text>
    </comment>
    <comment ref="K197" authorId="1">
      <text>
        <r>
          <rPr>
            <b/>
            <sz val="9"/>
            <color indexed="81"/>
            <rFont val="Tahoma"/>
            <family val="2"/>
          </rPr>
          <t>INEVAL:</t>
        </r>
        <r>
          <rPr>
            <sz val="9"/>
            <color indexed="81"/>
            <rFont val="Tahoma"/>
            <family val="2"/>
          </rPr>
          <t xml:space="preserve">
Pasajes y viáticos</t>
        </r>
      </text>
    </comment>
    <comment ref="L197" authorId="1">
      <text>
        <r>
          <rPr>
            <b/>
            <sz val="9"/>
            <color indexed="81"/>
            <rFont val="Tahoma"/>
            <family val="2"/>
          </rPr>
          <t>INEVAL:</t>
        </r>
        <r>
          <rPr>
            <sz val="9"/>
            <color indexed="81"/>
            <rFont val="Tahoma"/>
            <family val="2"/>
          </rPr>
          <t xml:space="preserve">
Pasajes y viáticos</t>
        </r>
      </text>
    </comment>
    <comment ref="K198" authorId="1">
      <text>
        <r>
          <rPr>
            <b/>
            <sz val="9"/>
            <color indexed="81"/>
            <rFont val="Tahoma"/>
            <family val="2"/>
          </rPr>
          <t>INEVAL:</t>
        </r>
        <r>
          <rPr>
            <sz val="9"/>
            <color indexed="81"/>
            <rFont val="Tahoma"/>
            <family val="2"/>
          </rPr>
          <t xml:space="preserve">
Pasajes y viáticos</t>
        </r>
      </text>
    </comment>
    <comment ref="L198" authorId="1">
      <text>
        <r>
          <rPr>
            <b/>
            <sz val="9"/>
            <color indexed="81"/>
            <rFont val="Tahoma"/>
            <family val="2"/>
          </rPr>
          <t>INEVAL:</t>
        </r>
        <r>
          <rPr>
            <sz val="9"/>
            <color indexed="81"/>
            <rFont val="Tahoma"/>
            <family val="2"/>
          </rPr>
          <t xml:space="preserve">
Pasajes y viáticos</t>
        </r>
      </text>
    </comment>
    <comment ref="K199" authorId="1">
      <text>
        <r>
          <rPr>
            <b/>
            <sz val="9"/>
            <color indexed="81"/>
            <rFont val="Tahoma"/>
            <family val="2"/>
          </rPr>
          <t>INEVAL:</t>
        </r>
        <r>
          <rPr>
            <sz val="9"/>
            <color indexed="81"/>
            <rFont val="Tahoma"/>
            <family val="2"/>
          </rPr>
          <t xml:space="preserve">
Pasajes y viáticos</t>
        </r>
      </text>
    </comment>
    <comment ref="L199" authorId="1">
      <text>
        <r>
          <rPr>
            <b/>
            <sz val="9"/>
            <color indexed="81"/>
            <rFont val="Tahoma"/>
            <family val="2"/>
          </rPr>
          <t>INEVAL:</t>
        </r>
        <r>
          <rPr>
            <sz val="9"/>
            <color indexed="81"/>
            <rFont val="Tahoma"/>
            <family val="2"/>
          </rPr>
          <t xml:space="preserve">
Pasajes y viáticos</t>
        </r>
      </text>
    </comment>
    <comment ref="K200" authorId="1">
      <text>
        <r>
          <rPr>
            <b/>
            <sz val="9"/>
            <color indexed="81"/>
            <rFont val="Tahoma"/>
            <family val="2"/>
          </rPr>
          <t>INEVAL:</t>
        </r>
        <r>
          <rPr>
            <sz val="9"/>
            <color indexed="81"/>
            <rFont val="Tahoma"/>
            <family val="2"/>
          </rPr>
          <t xml:space="preserve">
Pasajes y viáticos</t>
        </r>
      </text>
    </comment>
    <comment ref="L200" authorId="1">
      <text>
        <r>
          <rPr>
            <b/>
            <sz val="9"/>
            <color indexed="81"/>
            <rFont val="Tahoma"/>
            <family val="2"/>
          </rPr>
          <t>INEVAL:</t>
        </r>
        <r>
          <rPr>
            <sz val="9"/>
            <color indexed="81"/>
            <rFont val="Tahoma"/>
            <family val="2"/>
          </rPr>
          <t xml:space="preserve">
Pasajes y viáticos</t>
        </r>
      </text>
    </comment>
    <comment ref="K201" authorId="1">
      <text>
        <r>
          <rPr>
            <b/>
            <sz val="9"/>
            <color indexed="81"/>
            <rFont val="Tahoma"/>
            <family val="2"/>
          </rPr>
          <t>INEVAL:</t>
        </r>
        <r>
          <rPr>
            <sz val="9"/>
            <color indexed="81"/>
            <rFont val="Tahoma"/>
            <family val="2"/>
          </rPr>
          <t xml:space="preserve">
Pasajes y viáticos</t>
        </r>
      </text>
    </comment>
    <comment ref="L201" authorId="1">
      <text>
        <r>
          <rPr>
            <b/>
            <sz val="9"/>
            <color indexed="81"/>
            <rFont val="Tahoma"/>
            <family val="2"/>
          </rPr>
          <t>INEVAL:</t>
        </r>
        <r>
          <rPr>
            <sz val="9"/>
            <color indexed="81"/>
            <rFont val="Tahoma"/>
            <family val="2"/>
          </rPr>
          <t xml:space="preserve">
Pasajes y viáticos</t>
        </r>
      </text>
    </comment>
    <comment ref="K202" authorId="1">
      <text>
        <r>
          <rPr>
            <b/>
            <sz val="9"/>
            <color indexed="81"/>
            <rFont val="Tahoma"/>
            <family val="2"/>
          </rPr>
          <t>INEVAL:</t>
        </r>
        <r>
          <rPr>
            <sz val="9"/>
            <color indexed="81"/>
            <rFont val="Tahoma"/>
            <family val="2"/>
          </rPr>
          <t xml:space="preserve">
Pasajes y viáticos</t>
        </r>
      </text>
    </comment>
    <comment ref="L202" authorId="1">
      <text>
        <r>
          <rPr>
            <b/>
            <sz val="9"/>
            <color indexed="81"/>
            <rFont val="Tahoma"/>
            <family val="2"/>
          </rPr>
          <t>INEVAL:</t>
        </r>
        <r>
          <rPr>
            <sz val="9"/>
            <color indexed="81"/>
            <rFont val="Tahoma"/>
            <family val="2"/>
          </rPr>
          <t xml:space="preserve">
Pasajes y viáticos</t>
        </r>
      </text>
    </comment>
    <comment ref="K203" authorId="1">
      <text>
        <r>
          <rPr>
            <b/>
            <sz val="9"/>
            <color indexed="81"/>
            <rFont val="Tahoma"/>
            <family val="2"/>
          </rPr>
          <t>INEVAL:</t>
        </r>
        <r>
          <rPr>
            <sz val="9"/>
            <color indexed="81"/>
            <rFont val="Tahoma"/>
            <family val="2"/>
          </rPr>
          <t xml:space="preserve">
Pasajes y viáticos</t>
        </r>
      </text>
    </comment>
    <comment ref="L203" authorId="1">
      <text>
        <r>
          <rPr>
            <b/>
            <sz val="9"/>
            <color indexed="81"/>
            <rFont val="Tahoma"/>
            <family val="2"/>
          </rPr>
          <t>INEVAL:</t>
        </r>
        <r>
          <rPr>
            <sz val="9"/>
            <color indexed="81"/>
            <rFont val="Tahoma"/>
            <family val="2"/>
          </rPr>
          <t xml:space="preserve">
Pasajes y viáticos</t>
        </r>
      </text>
    </comment>
    <comment ref="K204" authorId="1">
      <text>
        <r>
          <rPr>
            <b/>
            <sz val="9"/>
            <color indexed="81"/>
            <rFont val="Tahoma"/>
            <family val="2"/>
          </rPr>
          <t>INEVAL:</t>
        </r>
        <r>
          <rPr>
            <sz val="9"/>
            <color indexed="81"/>
            <rFont val="Tahoma"/>
            <family val="2"/>
          </rPr>
          <t xml:space="preserve">
Pasajes y viáticos</t>
        </r>
      </text>
    </comment>
    <comment ref="L204" authorId="1">
      <text>
        <r>
          <rPr>
            <b/>
            <sz val="9"/>
            <color indexed="81"/>
            <rFont val="Tahoma"/>
            <family val="2"/>
          </rPr>
          <t>INEVAL:</t>
        </r>
        <r>
          <rPr>
            <sz val="9"/>
            <color indexed="81"/>
            <rFont val="Tahoma"/>
            <family val="2"/>
          </rPr>
          <t xml:space="preserve">
Pasajes y viáticos</t>
        </r>
      </text>
    </comment>
    <comment ref="K205" authorId="1">
      <text>
        <r>
          <rPr>
            <b/>
            <sz val="9"/>
            <color indexed="81"/>
            <rFont val="Tahoma"/>
            <family val="2"/>
          </rPr>
          <t>INEVAL:</t>
        </r>
        <r>
          <rPr>
            <sz val="9"/>
            <color indexed="81"/>
            <rFont val="Tahoma"/>
            <family val="2"/>
          </rPr>
          <t xml:space="preserve">
Pasajes y viáticos</t>
        </r>
      </text>
    </comment>
    <comment ref="L205" authorId="1">
      <text>
        <r>
          <rPr>
            <b/>
            <sz val="9"/>
            <color indexed="81"/>
            <rFont val="Tahoma"/>
            <family val="2"/>
          </rPr>
          <t>INEVAL:</t>
        </r>
        <r>
          <rPr>
            <sz val="9"/>
            <color indexed="81"/>
            <rFont val="Tahoma"/>
            <family val="2"/>
          </rPr>
          <t xml:space="preserve">
Pasajes y viáticos</t>
        </r>
      </text>
    </comment>
    <comment ref="O212" authorId="0">
      <text>
        <r>
          <rPr>
            <b/>
            <sz val="9"/>
            <color indexed="81"/>
            <rFont val="Tahoma"/>
            <family val="2"/>
          </rPr>
          <t>Usuario:</t>
        </r>
        <r>
          <rPr>
            <sz val="9"/>
            <color indexed="81"/>
            <rFont val="Tahoma"/>
            <family val="2"/>
          </rPr>
          <t xml:space="preserve">
Capacitación: 12 servidores DACT
Aplicación: 17 servidores DACT</t>
        </r>
      </text>
    </comment>
  </commentList>
</comments>
</file>

<file path=xl/comments2.xml><?xml version="1.0" encoding="utf-8"?>
<comments xmlns="http://schemas.openxmlformats.org/spreadsheetml/2006/main">
  <authors>
    <author>Ana Isabel Padilla López</author>
  </authors>
  <commentList>
    <comment ref="E106" authorId="0">
      <text>
        <r>
          <rPr>
            <b/>
            <sz val="9"/>
            <color indexed="8"/>
            <rFont val="Tahoma"/>
            <family val="2"/>
          </rPr>
          <t>Ana Isabel Padilla López:</t>
        </r>
        <r>
          <rPr>
            <sz val="9"/>
            <color indexed="8"/>
            <rFont val="Tahoma"/>
            <family val="2"/>
          </rPr>
          <t xml:space="preserve">
arrastre 2014</t>
        </r>
      </text>
    </comment>
  </commentList>
</comments>
</file>

<file path=xl/sharedStrings.xml><?xml version="1.0" encoding="utf-8"?>
<sst xmlns="http://schemas.openxmlformats.org/spreadsheetml/2006/main" count="5902" uniqueCount="1298">
  <si>
    <t>Plan de Adquisiciones</t>
  </si>
  <si>
    <t>EC-L1155</t>
  </si>
  <si>
    <t>En USD</t>
  </si>
  <si>
    <t>1. Cobertura del Plan de Adquisiciones</t>
  </si>
  <si>
    <t>Dato</t>
  </si>
  <si>
    <t>Desde</t>
  </si>
  <si>
    <t>Hasta</t>
  </si>
  <si>
    <t>Cobertura del Plan de Adquisiciones:</t>
  </si>
  <si>
    <t>2. Versión del Plan de Adquisiciones</t>
  </si>
  <si>
    <t>PA inicial</t>
  </si>
  <si>
    <t>3. Tipos de Gasto</t>
  </si>
  <si>
    <t>Categoría de Adquisición</t>
  </si>
  <si>
    <t>Monto Financiado por el Banco</t>
  </si>
  <si>
    <t xml:space="preserve">Aporte Local </t>
  </si>
  <si>
    <t xml:space="preserve">Monto Total Proyecto </t>
  </si>
  <si>
    <t>Obras</t>
  </si>
  <si>
    <t>Bienes</t>
  </si>
  <si>
    <t>Capacitación</t>
  </si>
  <si>
    <t>Gastos Operativos</t>
  </si>
  <si>
    <t>Consultoría (firmas + individuos)</t>
  </si>
  <si>
    <t>No asignados</t>
  </si>
  <si>
    <t>Total</t>
  </si>
  <si>
    <t>EDT</t>
  </si>
  <si>
    <t>Nombre de tarea</t>
  </si>
  <si>
    <t>Costo BID</t>
  </si>
  <si>
    <t>Aporte Local</t>
  </si>
  <si>
    <t>Costo Total</t>
  </si>
  <si>
    <t>Categoría de Contratación</t>
  </si>
  <si>
    <t>Método de Selección / Adquisición</t>
  </si>
  <si>
    <t xml:space="preserve">Revisión </t>
  </si>
  <si>
    <t xml:space="preserve"> % BID</t>
  </si>
  <si>
    <t>% Aporte local</t>
  </si>
  <si>
    <t>Comienzo</t>
  </si>
  <si>
    <t>Fin</t>
  </si>
  <si>
    <t>Aclaraciones</t>
  </si>
  <si>
    <t>1.1.3</t>
  </si>
  <si>
    <t>Procesos Nacionales de Contratación</t>
  </si>
  <si>
    <t>ex-post</t>
  </si>
  <si>
    <t>1 mar '16</t>
  </si>
  <si>
    <t>1 mar '17</t>
  </si>
  <si>
    <t>1.2.3</t>
  </si>
  <si>
    <t>3.1.3</t>
  </si>
  <si>
    <t>25 abr '16</t>
  </si>
  <si>
    <t>3.1.4</t>
  </si>
  <si>
    <t>B, SNC - Licitación Pública Internacional</t>
  </si>
  <si>
    <t>ex-ante</t>
  </si>
  <si>
    <t>3.1.8</t>
  </si>
  <si>
    <t>25 jul '18</t>
  </si>
  <si>
    <t>3.2.3</t>
  </si>
  <si>
    <t>8 ene '18</t>
  </si>
  <si>
    <t>3.2.4</t>
  </si>
  <si>
    <t>30 nov '18</t>
  </si>
  <si>
    <t>3.2.7</t>
  </si>
  <si>
    <t>9 jul '18</t>
  </si>
  <si>
    <t>3.3.4</t>
  </si>
  <si>
    <t>4 jul '18</t>
  </si>
  <si>
    <t>Total Bienes</t>
  </si>
  <si>
    <t>3.1.1</t>
  </si>
  <si>
    <t>Consultoría Individual</t>
  </si>
  <si>
    <t>28 mar '16</t>
  </si>
  <si>
    <t>19 mar '18</t>
  </si>
  <si>
    <t>3.2.1</t>
  </si>
  <si>
    <t>17 mar '16</t>
  </si>
  <si>
    <t>4 jul '16</t>
  </si>
  <si>
    <t>1.3.1</t>
  </si>
  <si>
    <t xml:space="preserve">Firmas de Consultoría </t>
  </si>
  <si>
    <t>11 dic '17</t>
  </si>
  <si>
    <t>1.4.1</t>
  </si>
  <si>
    <t>6 feb '17</t>
  </si>
  <si>
    <t>5 feb '18</t>
  </si>
  <si>
    <t>1.5.1</t>
  </si>
  <si>
    <t>4 may '17</t>
  </si>
  <si>
    <t>1.6.1</t>
  </si>
  <si>
    <t>10 sep '18</t>
  </si>
  <si>
    <t>3 dic '18</t>
  </si>
  <si>
    <t>Evaluación de impacto del programa, incluye el levantamiento de líneas de base, contratos que no sobrepasan los montos aprobados para procesos nacionales</t>
  </si>
  <si>
    <t>4.2.1</t>
  </si>
  <si>
    <t xml:space="preserve">         Evaluación de medio término, final </t>
  </si>
  <si>
    <t>12 jun '17</t>
  </si>
  <si>
    <t>17 dic '18</t>
  </si>
  <si>
    <t xml:space="preserve">Total Firmas de Consultoría </t>
  </si>
  <si>
    <t>1.1.4</t>
  </si>
  <si>
    <t xml:space="preserve">         Estrategias de seguimiento y control para ciclo básico</t>
  </si>
  <si>
    <t>25 jul '17</t>
  </si>
  <si>
    <t>3.1.9</t>
  </si>
  <si>
    <t>18 dic '18</t>
  </si>
  <si>
    <t>3.2.9</t>
  </si>
  <si>
    <t>4.1.1</t>
  </si>
  <si>
    <t>21 dic '18</t>
  </si>
  <si>
    <t>Total Gastos Operativos</t>
  </si>
  <si>
    <t>1.1.1</t>
  </si>
  <si>
    <t>No Asignados</t>
  </si>
  <si>
    <t>22 dic '16</t>
  </si>
  <si>
    <t>1.1.2</t>
  </si>
  <si>
    <t>2 ene '17</t>
  </si>
  <si>
    <t>26 dic '17</t>
  </si>
  <si>
    <t>1.2.1</t>
  </si>
  <si>
    <t>Contratación de docentes, por servicios profesionales, de acuerdo a la LOSEP, para los procesos de bachillerato intensivo</t>
  </si>
  <si>
    <t>1.5.2</t>
  </si>
  <si>
    <t xml:space="preserve">         Implementación del PADP </t>
  </si>
  <si>
    <t>12 oct '18</t>
  </si>
  <si>
    <t>2.1.1</t>
  </si>
  <si>
    <t xml:space="preserve">         Raciones entregadas en 2016</t>
  </si>
  <si>
    <t>15 dic '16</t>
  </si>
  <si>
    <t>2.1.2</t>
  </si>
  <si>
    <t xml:space="preserve">         Raciones entregadas en 2017</t>
  </si>
  <si>
    <t>3 jul '17</t>
  </si>
  <si>
    <t>18 dic '17</t>
  </si>
  <si>
    <t>3.1.2</t>
  </si>
  <si>
    <t>27 jun '16</t>
  </si>
  <si>
    <t>3.2.2</t>
  </si>
  <si>
    <t>3.3.1</t>
  </si>
  <si>
    <t>27 nov '18</t>
  </si>
  <si>
    <t>Total No Asignados</t>
  </si>
  <si>
    <t>1.2.2</t>
  </si>
  <si>
    <t>Servicios distintos a la Consultoría</t>
  </si>
  <si>
    <t>1.4.2</t>
  </si>
  <si>
    <t xml:space="preserve">         Implementación del módulo por parte de las universidades ( 3usd hora, cursos de 330 horas) </t>
  </si>
  <si>
    <t>3.1.5</t>
  </si>
  <si>
    <t xml:space="preserve">         Publicaciones e Impresiones</t>
  </si>
  <si>
    <t>3.1.6</t>
  </si>
  <si>
    <t xml:space="preserve">         Servicios de difusión e información </t>
  </si>
  <si>
    <t>3.1.7</t>
  </si>
  <si>
    <t xml:space="preserve">         Servicios de no consultoría</t>
  </si>
  <si>
    <t>3.1.10</t>
  </si>
  <si>
    <t xml:space="preserve">         Telecomunicaciones</t>
  </si>
  <si>
    <t>3.1.11</t>
  </si>
  <si>
    <t xml:space="preserve">         Servicio de Correo</t>
  </si>
  <si>
    <t>3.2.5</t>
  </si>
  <si>
    <t>3.2.6</t>
  </si>
  <si>
    <t>3.2.8</t>
  </si>
  <si>
    <t>3.3.2</t>
  </si>
  <si>
    <t>3.3.3</t>
  </si>
  <si>
    <t>3.3.5</t>
  </si>
  <si>
    <t>3.3.6</t>
  </si>
  <si>
    <t>4.3.1</t>
  </si>
  <si>
    <t>14 nov '16</t>
  </si>
  <si>
    <t>4.3.2</t>
  </si>
  <si>
    <t>Total Servicios distintos a la Consultoría</t>
  </si>
  <si>
    <t>Total general</t>
  </si>
  <si>
    <t>Categoria</t>
  </si>
  <si>
    <t>Metodo</t>
  </si>
  <si>
    <t>Revisión</t>
  </si>
  <si>
    <t>CC</t>
  </si>
  <si>
    <t>Firmas - Comparacion Calificaciones</t>
  </si>
  <si>
    <t>CD</t>
  </si>
  <si>
    <t>Firmas - Contratacion Directa</t>
  </si>
  <si>
    <t>SBMC</t>
  </si>
  <si>
    <t>Firmas - Selección Basada Menor Costo</t>
  </si>
  <si>
    <t>SBC</t>
  </si>
  <si>
    <t>Firmas - Seleccion Basada en Calidad</t>
  </si>
  <si>
    <t>Capacitacion</t>
  </si>
  <si>
    <t>SBCC</t>
  </si>
  <si>
    <t>Firmas - Selección Basada Calidad y Costo</t>
  </si>
  <si>
    <t>SCC</t>
  </si>
  <si>
    <t>Firmas - Selección Basada Calificación Consultores</t>
  </si>
  <si>
    <t>SBPF</t>
  </si>
  <si>
    <t>Firmas. Sel Basada Presupuesto Fijo</t>
  </si>
  <si>
    <t>Transferencias (subsidios)</t>
  </si>
  <si>
    <t>CCIN</t>
  </si>
  <si>
    <t xml:space="preserve">Ind - Comparacion Calificaciones </t>
  </si>
  <si>
    <t>CD -</t>
  </si>
  <si>
    <t>Ind - Contratacion Directa</t>
  </si>
  <si>
    <t>3CV</t>
  </si>
  <si>
    <t xml:space="preserve">Ind - 3CV </t>
  </si>
  <si>
    <t>LPN</t>
  </si>
  <si>
    <t>B, SNC - Licitación Pública Nacional</t>
  </si>
  <si>
    <t>LPI</t>
  </si>
  <si>
    <t>CP</t>
  </si>
  <si>
    <t>B,SNC - Comparación de Precios</t>
  </si>
  <si>
    <t>P Nacionales C</t>
  </si>
  <si>
    <t>Procesos Nacionales de Contratación (Talento Humano - LOSEP)</t>
  </si>
  <si>
    <t>MINISTERIO DE EDUCACIÓN</t>
  </si>
  <si>
    <t>COORDINACIÓN GENERAL DE PLANIFICACIÓN</t>
  </si>
  <si>
    <t>MATRIZ DE PROGRAMACIÓN MENSUAL PARA EL PAI 2016</t>
  </si>
  <si>
    <t>DEPENDENCIA A LA QUE PERTENECE:  SUBSECRETARIA DE EDUCACION ESPECIALIZADA E INCLUSIVA</t>
  </si>
  <si>
    <t>PROGRAMA 58: EDUCACIÓN PARA ADULTOS</t>
  </si>
  <si>
    <t>PROYECTO: 001 "EDUCACIÓN BÁSICA PARA JÓVENES Y ADULTOS"</t>
  </si>
  <si>
    <t>COMPONENTES, ACTIVIDADES, TAREAS,
 RUBROS.</t>
  </si>
  <si>
    <t>EOD</t>
  </si>
  <si>
    <t>PARTIDA</t>
  </si>
  <si>
    <t>ORD.</t>
  </si>
  <si>
    <t>DETALLE</t>
  </si>
  <si>
    <t>PRESUPUESTO</t>
  </si>
  <si>
    <t>PROGRAMACIÓN PRESUPUESTARIA MENSUAL 2016 ( EN USD)</t>
  </si>
  <si>
    <t xml:space="preserve">TOTAL </t>
  </si>
  <si>
    <t>VALIDACION DE RUBROS</t>
  </si>
  <si>
    <t>UNIDAD</t>
  </si>
  <si>
    <t>CANT.</t>
  </si>
  <si>
    <t>PRECIO UNITARIO</t>
  </si>
  <si>
    <t>TOTAL (001)</t>
  </si>
  <si>
    <t>ENERO</t>
  </si>
  <si>
    <t>FEBRERO</t>
  </si>
  <si>
    <t>MARZO</t>
  </si>
  <si>
    <t>ABRIL</t>
  </si>
  <si>
    <t>MAYO</t>
  </si>
  <si>
    <t>JUNIO</t>
  </si>
  <si>
    <t>JULIO</t>
  </si>
  <si>
    <t>AGOSTO</t>
  </si>
  <si>
    <t>SEPTIEM</t>
  </si>
  <si>
    <t>OCTUBRE</t>
  </si>
  <si>
    <t>NOVIEMBRE</t>
  </si>
  <si>
    <t>DICIEMBRE</t>
  </si>
  <si>
    <t xml:space="preserve">COMPONENTE </t>
  </si>
  <si>
    <t>1</t>
  </si>
  <si>
    <t>PROCESO DE ALFABETIZACIÓN</t>
  </si>
  <si>
    <t>2.1</t>
  </si>
  <si>
    <t xml:space="preserve"> </t>
  </si>
  <si>
    <t xml:space="preserve">ACTIVIDAD       </t>
  </si>
  <si>
    <t>1.1</t>
  </si>
  <si>
    <t>Elaboración de: materiales didácticos, complementarios y otros materiales</t>
  </si>
  <si>
    <t xml:space="preserve">TAREA          </t>
  </si>
  <si>
    <t>Diseño, edición, diagramación, edición e impresión de materiales de alfabetización</t>
  </si>
  <si>
    <t>RUBROS</t>
  </si>
  <si>
    <t>1.1.1.1</t>
  </si>
  <si>
    <t>Servicio de impresión y edición: Material Alfabetización, para participantes y docentes del proyecto EBJA.</t>
  </si>
  <si>
    <t>servicio</t>
  </si>
  <si>
    <t xml:space="preserve">Dotar material de apoyo en zonas; adquisición, elaboración de material de apoyo para participantes y docentes </t>
  </si>
  <si>
    <t>1.1.2.1</t>
  </si>
  <si>
    <t>Transferencia para adquisición de materiales y suministros de oficina implementación ambiente alfabetizador en Centros EBJA a Coordinaciones Zonales</t>
  </si>
  <si>
    <t>transferencia</t>
  </si>
  <si>
    <t>1.2</t>
  </si>
  <si>
    <t xml:space="preserve">Ejecución del proceso de socialización - capacitación </t>
  </si>
  <si>
    <t>2.1.3</t>
  </si>
  <si>
    <t>Talleres de socialización al Equipo Nacional</t>
  </si>
  <si>
    <t xml:space="preserve">RUBROS   </t>
  </si>
  <si>
    <t>1.2.1.1</t>
  </si>
  <si>
    <t>Taller  de socialización  al  Equipo Nacional Eventos Públicos Alfabetización</t>
  </si>
  <si>
    <t xml:space="preserve">Talleres de Capacitación al Equipo EBJA/Zonas </t>
  </si>
  <si>
    <t>1.2.2.1</t>
  </si>
  <si>
    <t>Transferencia  a Coordinaciones Zonales para gastos para alimentación y refrigerios de talleres, reuniones de trabajos y otros eventos similares del EBJA en provincias -Eventos Públicos/Alfabetización</t>
  </si>
  <si>
    <t>personas</t>
  </si>
  <si>
    <t>1.3</t>
  </si>
  <si>
    <t>Contratación de Equipo Zonal para Alfabetización</t>
  </si>
  <si>
    <t xml:space="preserve">Contratación de Docentes para Alfabetización </t>
  </si>
  <si>
    <t>1.3.1.1</t>
  </si>
  <si>
    <t>Transferencia a las Coordinaciones Zonales para Gastos de Personal -Alfabetización</t>
  </si>
  <si>
    <t>1.3.1.2</t>
  </si>
  <si>
    <t>Transferencia a las Coordinaciones Zonales para Gastos de Personal -años anteriores</t>
  </si>
  <si>
    <t>1.4</t>
  </si>
  <si>
    <t xml:space="preserve">Estrategia de seguimiento y control </t>
  </si>
  <si>
    <t>2.1.4</t>
  </si>
  <si>
    <t>Asistencia Técnica del Equipo Nacional a provincias</t>
  </si>
  <si>
    <t>1.4.1.1</t>
  </si>
  <si>
    <t>Movilización aérea y terrestre del Equipo Nacional del Proyecto EBJA</t>
  </si>
  <si>
    <t>pasajes</t>
  </si>
  <si>
    <t>1.4.1.2</t>
  </si>
  <si>
    <t>Viáticos y subsistencia del Equipo Nacional del Proyecto EBJA</t>
  </si>
  <si>
    <t>viático</t>
  </si>
  <si>
    <t>2</t>
  </si>
  <si>
    <t>PROCESO DE POST-ALFABETIZACIÓN</t>
  </si>
  <si>
    <t>Diseño, edición, diagramación, edición e impresión de materiales de post-alfabetización</t>
  </si>
  <si>
    <t>2.1.1.1</t>
  </si>
  <si>
    <t>Servicio de impresión y edición: Material post-alfabetización, para participantes y docentes del proyecto EBJA.</t>
  </si>
  <si>
    <t>2.1.2.1</t>
  </si>
  <si>
    <t>Transferencia para adquisición de materiales y suministros de oficina implementación ambiente post-alfabetizador en Centros EBJA a Coordinaciones Zonales</t>
  </si>
  <si>
    <t>2.2</t>
  </si>
  <si>
    <t>2.2.1</t>
  </si>
  <si>
    <t>2.2.1.1</t>
  </si>
  <si>
    <t>Taller  de socialización  al  Equipo Nacional Eventos Públicos post-alfabetización</t>
  </si>
  <si>
    <t>2.2.2</t>
  </si>
  <si>
    <t xml:space="preserve">Talleres de Capacitación al Equipo de post-alfabetización/Zonas </t>
  </si>
  <si>
    <t>2.2.2.1</t>
  </si>
  <si>
    <t>Transferencia  a Coordinaciones Zonales para gastos para alimentación y refrigerios de talleres, reuniones de trabajos y otros eventos similares de post-alfabetización en provincias -Eventos Públicos</t>
  </si>
  <si>
    <t>2.3</t>
  </si>
  <si>
    <t>Contratación de Equipo zonal para post-alfabetización</t>
  </si>
  <si>
    <t>2.3.1</t>
  </si>
  <si>
    <t xml:space="preserve">Contratación de Docentes para post-alfabetización </t>
  </si>
  <si>
    <t>2.3.1.1</t>
  </si>
  <si>
    <t>Transferencia a las Coordinaciones Zonales para Gastos de Personal post-alfabetización</t>
  </si>
  <si>
    <t>2.4</t>
  </si>
  <si>
    <t>2.4.1</t>
  </si>
  <si>
    <t>2.4.1.1</t>
  </si>
  <si>
    <t>2.4.1.2</t>
  </si>
  <si>
    <t>3</t>
  </si>
  <si>
    <t>PROCESO DE BÁSICA SUPERIOR FLEXIBLE</t>
  </si>
  <si>
    <t>3.1</t>
  </si>
  <si>
    <t>1,1,3</t>
  </si>
  <si>
    <t>Diseño, edición, diagramación, edición e impresión de materiales de BSF</t>
  </si>
  <si>
    <t>3.1.1.1</t>
  </si>
  <si>
    <t>Servicio de impresión y edición: Material BSF, para participantes del proyecto EBJA.</t>
  </si>
  <si>
    <t>3.1.2.1</t>
  </si>
  <si>
    <t>Transferencia para adquisición de materiales y suministros de oficina implementación ambiente de BSF en Centros EBJA a Coordinaciones Zonales</t>
  </si>
  <si>
    <t>3.2</t>
  </si>
  <si>
    <t>3.2.1.1</t>
  </si>
  <si>
    <t>Taller  de socialización  al  Equipo Nacional Eventos Públicos BSF</t>
  </si>
  <si>
    <t>3.2.2.1</t>
  </si>
  <si>
    <t>Transferencia  a Coordinaciones Zonales para gastos para alimentación y refrigerios de talleres, reuniones de trabajos y otros eventos similares de BSF en provincias -Eventos Públicos</t>
  </si>
  <si>
    <t>3.3</t>
  </si>
  <si>
    <t>Contratación de Equipo Nacional EBJA</t>
  </si>
  <si>
    <t>Contratación de equipo nacional EBJA</t>
  </si>
  <si>
    <t>3.3.1.1</t>
  </si>
  <si>
    <t>Gastos de Personal equipo nacional planta central</t>
  </si>
  <si>
    <t>3.4</t>
  </si>
  <si>
    <t>Contratación de Equipo para BSF</t>
  </si>
  <si>
    <t>3.4.1</t>
  </si>
  <si>
    <t>Contratación de Docentes para BSF</t>
  </si>
  <si>
    <t>3.4.1.1</t>
  </si>
  <si>
    <t>Transferencia a las Coordinaciones Zonales para Gastos de Personal de BSF</t>
  </si>
  <si>
    <t>3.5</t>
  </si>
  <si>
    <t>3.5.1</t>
  </si>
  <si>
    <t>3.5.1.1</t>
  </si>
  <si>
    <t>3.5.1.2</t>
  </si>
  <si>
    <t>4</t>
  </si>
  <si>
    <t>PROCESO DE BACHILLERATO INTENSIVO</t>
  </si>
  <si>
    <t>4.1</t>
  </si>
  <si>
    <t>Diseño, edición, diagramación, edición e impresión de materiales de B.Int.</t>
  </si>
  <si>
    <t>4.1.1.1</t>
  </si>
  <si>
    <t>Servicio de impresión y edición: Material B.Int., para participantes del proyecto EBJA.</t>
  </si>
  <si>
    <t>4.1.2</t>
  </si>
  <si>
    <t>4.1.2.1</t>
  </si>
  <si>
    <t>Transferencia para adquisición de materiales y suministros de oficina implementación ambiente de B.Int. en Centros EBJA a Coordinaciones Zonales</t>
  </si>
  <si>
    <t>4.2</t>
  </si>
  <si>
    <t>2.2.3</t>
  </si>
  <si>
    <t>4.2.1.1</t>
  </si>
  <si>
    <t>Taller  de socialización  al  Equipo Nacional Eventos Públicos B.Int.</t>
  </si>
  <si>
    <t>4.2.2</t>
  </si>
  <si>
    <t xml:space="preserve">Talleres de Capacitación al Equipo de B.Int/Zonas </t>
  </si>
  <si>
    <t>4.2.2.1</t>
  </si>
  <si>
    <t>Transferencia  a Coordinaciones Zonales para gastos para alimentación y refrigerios de talleres, reuniones de trabajos y otros eventos similares de B.Int. en provincias -Eventos Públicos</t>
  </si>
  <si>
    <t>4.3</t>
  </si>
  <si>
    <t>Contratación de Equipo para bachillerato intensivo</t>
  </si>
  <si>
    <t>Contratación de Docentes para bachillerato intensivo</t>
  </si>
  <si>
    <t>4.3.1.1</t>
  </si>
  <si>
    <t>Transferencia a las Coordinaciones Zonales para Gastos de Personal de B.Int.</t>
  </si>
  <si>
    <t>4.4</t>
  </si>
  <si>
    <t>2.2.4</t>
  </si>
  <si>
    <t>4.4.1</t>
  </si>
  <si>
    <t>4.4.1.1</t>
  </si>
  <si>
    <t>4.4.1.2</t>
  </si>
  <si>
    <t>4.5</t>
  </si>
  <si>
    <t>Fortalecimiento Bachillerato Intensivo</t>
  </si>
  <si>
    <t>4.5.1</t>
  </si>
  <si>
    <t xml:space="preserve">Implementantación de la Instiutución Educativa virtual </t>
  </si>
  <si>
    <t>4.5.1.1</t>
  </si>
  <si>
    <t xml:space="preserve">Implementantación de la Institución Educativa virtual </t>
  </si>
  <si>
    <t>TOTAL PRESUPUESTO/SUBTOTAL MENSUAL</t>
  </si>
  <si>
    <t>TOTAL PRESUPUESTO CUATRIMESTRAL REQUERIDO</t>
  </si>
  <si>
    <t>PROGRAMA 22: EDUCACIÓN PARA ADULTOS</t>
  </si>
  <si>
    <t>PROYECTO: 004 "EDUCACIÓN BÁSICA PARA JÓVENES Y ADULTOS"</t>
  </si>
  <si>
    <t xml:space="preserve">Fortalecimiento al Proyecto EBJA </t>
  </si>
  <si>
    <t>Convenios Ministerio Educación</t>
  </si>
  <si>
    <t>4.3.1.7</t>
  </si>
  <si>
    <r>
      <t xml:space="preserve">Convenio Interinstitucional entre el Ministerio de Educación, el Fondo de  Naciones Unidas para la Infancia UNICEF-ECUADOR y el Centro de Desarrollo y Autogestión DYA, para la implementación de la oferta educativa de jóvenes y adultos de 15 a 21 años de edad con rezago educativo severo. </t>
    </r>
    <r>
      <rPr>
        <sz val="10"/>
        <color indexed="10"/>
        <rFont val="Arial"/>
        <family val="2"/>
      </rPr>
      <t>(ARRASTRE)</t>
    </r>
  </si>
  <si>
    <t>Total Asignado</t>
  </si>
  <si>
    <t>Objetivos Estratégicos</t>
  </si>
  <si>
    <t>Objetivos Especificos</t>
  </si>
  <si>
    <t>Objetivos Operativos</t>
  </si>
  <si>
    <t>NIVEL 1
(Dirección Ejecutiva)</t>
  </si>
  <si>
    <t>NIVEL 2
(Coordinaciones)</t>
  </si>
  <si>
    <t>NIVEL 4
(Direcciones)</t>
  </si>
  <si>
    <t>COMPONENTE</t>
  </si>
  <si>
    <t>COD PROYECTO</t>
  </si>
  <si>
    <t>PROYECTOS</t>
  </si>
  <si>
    <t>MACRO_ACTIVIDAD</t>
  </si>
  <si>
    <t xml:space="preserve">SUB_ACTIVIDADES </t>
  </si>
  <si>
    <t>ACTIVIDAD</t>
  </si>
  <si>
    <t>DETALLE ACTIVIDAD</t>
  </si>
  <si>
    <t>METAS</t>
  </si>
  <si>
    <t>INDICADORES</t>
  </si>
  <si>
    <t>DIRECCIÓN RELACIONADA</t>
  </si>
  <si>
    <t>No. ACTIVIDAD</t>
  </si>
  <si>
    <t>FECHA INICIO</t>
  </si>
  <si>
    <t>FECHA FIN</t>
  </si>
  <si>
    <t>TIPO DE
GASTO</t>
  </si>
  <si>
    <t>GRUPO DE GASTO</t>
  </si>
  <si>
    <t>TIPO DE RECURSO</t>
  </si>
  <si>
    <t>TIPO DE CONTRATACIÓN</t>
  </si>
  <si>
    <t>PAQUETES DE TRABAJO</t>
  </si>
  <si>
    <t>PRODUCTO</t>
  </si>
  <si>
    <t>ITEM
PRESUPUESTARIO</t>
  </si>
  <si>
    <t>NOMBRE DEL ITEM PRESUPUESTARIO</t>
  </si>
  <si>
    <t>SEPTIEMBRE</t>
  </si>
  <si>
    <t>PRESUPUESTO INICIAL</t>
  </si>
  <si>
    <t>PRESUPUESTO ACTUALIZADO</t>
  </si>
  <si>
    <t>N° AVAL INEVAL</t>
  </si>
  <si>
    <t>AVAL FINANZAS</t>
  </si>
  <si>
    <t>Monto de Aval</t>
  </si>
  <si>
    <t>1. Incrementar el uso eficiente del presupuesto de Ineval</t>
  </si>
  <si>
    <t>Incrementar la eficiencia en la gestión que desarrolla la Dirección administrativa financiera MEDIANTE la agilización de sus procesos, la elaboración de políticas y normas internas; seguimiento y monitoreo de la ejecución presupuestaria; mejoramiento de los tiempos de ejecución del proceso de pago; implementación de mejoras tecnológicas; y automatización de los procesos de Ineval.</t>
  </si>
  <si>
    <t>Dirección Ejecutiva</t>
  </si>
  <si>
    <t>Dirección de comunicación social</t>
  </si>
  <si>
    <t>3. Sistema de desarrollo tecnológico
para análisis de los resultados y
evaluaciones periódicas a los avances
del proyecto implementado.</t>
  </si>
  <si>
    <t>00</t>
  </si>
  <si>
    <t>Actividad Operativa</t>
  </si>
  <si>
    <t>Cambio template página Web</t>
  </si>
  <si>
    <t>Actualización de template página web</t>
  </si>
  <si>
    <t>Desarrollo de aplicaciones tecnológicas</t>
  </si>
  <si>
    <t>Desarrollo de aplicaciones tecnológicas para divulgación de resultados: Actualización de template página web, micrositios y capacitación, requerido por SNAP</t>
  </si>
  <si>
    <t>Contratacion realizada oportunamente</t>
  </si>
  <si>
    <t>I73-133</t>
  </si>
  <si>
    <t>INVERSION</t>
  </si>
  <si>
    <t>BID</t>
  </si>
  <si>
    <t>Actualización template micro sitios de evaluación</t>
  </si>
  <si>
    <t>Consultorías</t>
  </si>
  <si>
    <t>Desarrollo, Actualización, Asistencia Técnica y Soporte de Sistemas Informáticos</t>
  </si>
  <si>
    <t>3_Oficio Nro. INEVAL-DIE-2016-0031-OF</t>
  </si>
  <si>
    <t xml:space="preserve">2. Incrementar las evaluaciones a los componentes del Sistema Nacional de Educación
 3. Incrementar la calidad de las evaluaciones al Sistema Nacional de Educación </t>
  </si>
  <si>
    <t>Incrementar la calidad técnica de los modelos e instrumentos de evaluación.</t>
  </si>
  <si>
    <t xml:space="preserve">Incrementar la efectividad en la gestión de producción de Ítems MEDIANTE planificación anual,  revisión y creación de normas técnicas, fortalecimiento del  Padrón Nacional de Elaboradores y Validadores, mejoramiento de la plataforma en donde se resguardan, crean y editan los ítems, y desarrollo, implementación y adecuación de un modelo para producir ítems. </t>
  </si>
  <si>
    <t xml:space="preserve">Coordinación Técnica de evaluación </t>
  </si>
  <si>
    <t>Dirección de elaboración y resguardo de ítems</t>
  </si>
  <si>
    <t>1. Instrumentos de evaluación
diseñados, elaborados y gestionados.</t>
  </si>
  <si>
    <t>02</t>
  </si>
  <si>
    <t>SBAC</t>
  </si>
  <si>
    <t>Producción de ítems</t>
  </si>
  <si>
    <t xml:space="preserve">Elaboración de ítems </t>
  </si>
  <si>
    <t>Honorarios civiles</t>
  </si>
  <si>
    <t>00/$22,40/elaboración</t>
  </si>
  <si>
    <t>1300</t>
  </si>
  <si>
    <t># de ítems</t>
  </si>
  <si>
    <t>DITH</t>
  </si>
  <si>
    <t>I73-008</t>
  </si>
  <si>
    <t>Contratación de personal especializado para producción de ítems</t>
  </si>
  <si>
    <t>Contratación de Personal</t>
  </si>
  <si>
    <t>Honorarios por Contratos Civiles de Servicios</t>
  </si>
  <si>
    <t>1_Oficio Nro. INEVAL-DIE-2016-0017-OF</t>
  </si>
  <si>
    <t>00/$44,80/revisiones técnicas y/o diseño de imágenes</t>
  </si>
  <si>
    <t>50</t>
  </si>
  <si>
    <t>sesiones</t>
  </si>
  <si>
    <t>I73-009</t>
  </si>
  <si>
    <t>Validación de ítems</t>
  </si>
  <si>
    <t>00/$105,28/sesiones de validación</t>
  </si>
  <si>
    <t>65</t>
  </si>
  <si>
    <t>I73-010</t>
  </si>
  <si>
    <t>03</t>
  </si>
  <si>
    <t>ENES</t>
  </si>
  <si>
    <t>429</t>
  </si>
  <si>
    <t>I73-011</t>
  </si>
  <si>
    <t>13</t>
  </si>
  <si>
    <t>I73-012</t>
  </si>
  <si>
    <t>21</t>
  </si>
  <si>
    <t>I73-013</t>
  </si>
  <si>
    <t>04</t>
  </si>
  <si>
    <t>QSMA</t>
  </si>
  <si>
    <t>1020</t>
  </si>
  <si>
    <t>I73-014</t>
  </si>
  <si>
    <t>42</t>
  </si>
  <si>
    <t>I73-015</t>
  </si>
  <si>
    <t>51</t>
  </si>
  <si>
    <t>I73-016</t>
  </si>
  <si>
    <t>Líder técnico de área</t>
  </si>
  <si>
    <t>Servicios profesionales</t>
  </si>
  <si>
    <t>I73-017</t>
  </si>
  <si>
    <t>06</t>
  </si>
  <si>
    <t>SMA</t>
  </si>
  <si>
    <t>3080</t>
  </si>
  <si>
    <t>I73-018</t>
  </si>
  <si>
    <t>112</t>
  </si>
  <si>
    <t>I73-019</t>
  </si>
  <si>
    <t>154</t>
  </si>
  <si>
    <t>I73-020</t>
  </si>
  <si>
    <t>09</t>
  </si>
  <si>
    <t>SPRO</t>
  </si>
  <si>
    <t>120</t>
  </si>
  <si>
    <t>I73-021</t>
  </si>
  <si>
    <t>6</t>
  </si>
  <si>
    <t>I73-022</t>
  </si>
  <si>
    <t>I73-023</t>
  </si>
  <si>
    <t>Elaboración de ítems multimedia</t>
  </si>
  <si>
    <t>60</t>
  </si>
  <si>
    <t>I73-024</t>
  </si>
  <si>
    <t>1/SP5/implementación</t>
  </si>
  <si>
    <t>generación del micrositio del Padrón nacional</t>
  </si>
  <si>
    <t>I73-026</t>
  </si>
  <si>
    <t>NO SOLICITADO</t>
  </si>
  <si>
    <t>Dirección de gestión de instrumentos</t>
  </si>
  <si>
    <t>Generación de instrumentos</t>
  </si>
  <si>
    <t>Verificación cualitativa de instrumentos</t>
  </si>
  <si>
    <t>1/SP4/Revisión de estilo</t>
  </si>
  <si>
    <t>I73-027</t>
  </si>
  <si>
    <t>Contratación de personal especializado para verificación cualitativa de instrumentos</t>
  </si>
  <si>
    <t>Dirección de Gestión de Instrumentos</t>
  </si>
  <si>
    <t>1/SP2/Revisión de estilo</t>
  </si>
  <si>
    <t>I73-028</t>
  </si>
  <si>
    <t>I73-029</t>
  </si>
  <si>
    <t>2/SP2/Revisión de estilo</t>
  </si>
  <si>
    <t>I73-030</t>
  </si>
  <si>
    <t>1/SP6/Analista de información</t>
  </si>
  <si>
    <t>I73-031</t>
  </si>
  <si>
    <t xml:space="preserve">Incrementar la eficiencia en la gestión de resultados de calificación de sujetos evaluados y calibración de ítems e instrumentos MEDIANTE la automatización de procesos de calificación, calibración, generación de reportes e informes de análisis psicométrico de los instrumentos. </t>
  </si>
  <si>
    <t>Proyectos Transversales</t>
  </si>
  <si>
    <t>Sistema integrado de Gestión de Evaluación</t>
  </si>
  <si>
    <t>Implementación de los módulos para proyectos, ensamble y producción de ítems multimedia e interactivos mediante plataforma de evaluación.</t>
  </si>
  <si>
    <t>Licenciamiento</t>
  </si>
  <si>
    <t>Adquisición de licencias</t>
  </si>
  <si>
    <t>DIAF / UTIC</t>
  </si>
  <si>
    <t>I73-033</t>
  </si>
  <si>
    <t>Servicios de no consultoría</t>
  </si>
  <si>
    <t>Arrendamiento y Licencias de Uso de Paquetes Informáticos</t>
  </si>
  <si>
    <t xml:space="preserve">1. Incrementar la información estratégica sobre la calidad de la educación. 
2. Incrementar las evaluaciones a los componentes del Sistema Nacional de Educación  
4. Mantener la cobertura de las evaluaciones de los componentes del Sistema Nacional de Educación
</t>
  </si>
  <si>
    <t>Incrementar la eficiencia de las aplicaciones y la calidad del análisis y difusión de los resultados.</t>
  </si>
  <si>
    <t>Incrementar la calidad de los procesos de aplicación de instrumentos de evaluación en el territorio MEDIANTE la implementación de manuales de procesos y sistemas informáticos especializados de aplicación, de monitoreo y certificación, capacitación y formación de capacidades locales y, el diseño de modelos de seguridad documental, informática y logística.</t>
  </si>
  <si>
    <t>Coordinación de investigación educativa</t>
  </si>
  <si>
    <t>Dirección de análisis y cobertura territorial</t>
  </si>
  <si>
    <t>2. Implementar la metodología para las
evaluaciones del aprendizaje de los
estudiantes y del desempeño de los
docentes de acuerdo al Plan Nacional
de Evaluación aprobado por la Junta
Directiva del Ineval.</t>
  </si>
  <si>
    <t>Aplicación de instrumentos</t>
  </si>
  <si>
    <t>Monitoreo y control de aplicación</t>
  </si>
  <si>
    <t>Adquisición de equipos tecnológicos</t>
  </si>
  <si>
    <t>Switch</t>
  </si>
  <si>
    <t>Número de switch</t>
  </si>
  <si>
    <t>UTIC</t>
  </si>
  <si>
    <t>I84-001</t>
  </si>
  <si>
    <t>Implementación de laboratorios móviles para procesos de evaluación</t>
  </si>
  <si>
    <t>Equipamiento</t>
  </si>
  <si>
    <t>Equipos Sistemas y Paquetes Informáticos</t>
  </si>
  <si>
    <t>2_Oficio Nro. INEVAL-DIE-2016-0021-OF</t>
  </si>
  <si>
    <t>Impresión de materiales</t>
  </si>
  <si>
    <t>Proceso de impresión</t>
  </si>
  <si>
    <t>Impresión, de trípticos, cuadernillos, actas, guias, señalética y hojas de respuesta</t>
  </si>
  <si>
    <t>Porcentaje impresión, de trípticos, cuadernillos, actas, guias, señalética y hojas de respuesta</t>
  </si>
  <si>
    <t>DIAF</t>
  </si>
  <si>
    <t>I73-057</t>
  </si>
  <si>
    <t>Servicio de impresión de instrumentos de evaluación de los diferentes procesos de evaluación</t>
  </si>
  <si>
    <t>Publicaciones e impresiones</t>
  </si>
  <si>
    <t>Edición Impresión Reproducción Publicaciones…</t>
  </si>
  <si>
    <t>Adquisición de suministros de aplicación</t>
  </si>
  <si>
    <t>mouses</t>
  </si>
  <si>
    <t>Número de mouses</t>
  </si>
  <si>
    <t>I73-058</t>
  </si>
  <si>
    <t>Adquisición de suministros para los procesos de evaluación</t>
  </si>
  <si>
    <t>Suministros</t>
  </si>
  <si>
    <t>Equipos, Sistemas y Paquetes Informáticos</t>
  </si>
  <si>
    <t>Adquisición de suministros</t>
  </si>
  <si>
    <t>suministros para armado de kits</t>
  </si>
  <si>
    <t>Porcentaje de suministros para armado de kits</t>
  </si>
  <si>
    <t>I73-059</t>
  </si>
  <si>
    <t>Materiales de Oficina</t>
  </si>
  <si>
    <t>Transporte y distribución de material</t>
  </si>
  <si>
    <t>Recolección material de aplicaciónm</t>
  </si>
  <si>
    <t>kits de aplicación en papel</t>
  </si>
  <si>
    <t>Número de kits distribuidos</t>
  </si>
  <si>
    <t>I73-060</t>
  </si>
  <si>
    <t>Servicio de recolección de material de evaluación de los diferentes procesos de evaluación</t>
  </si>
  <si>
    <t>Servicio de Correo</t>
  </si>
  <si>
    <t>NO APLICA</t>
  </si>
  <si>
    <t>Recolección de datos en territorio</t>
  </si>
  <si>
    <t>11/sp6/supervisores provinciales</t>
  </si>
  <si>
    <t>Número de supervisores provinciales</t>
  </si>
  <si>
    <t>I73-061</t>
  </si>
  <si>
    <t>Contratación de personal especializado para levantamiento de información, recolección de datos, calificación y auditoría de todos los procesos de evaluación</t>
  </si>
  <si>
    <t>296/spa3/técnicos de control de aplicación</t>
  </si>
  <si>
    <t>Número de técnicos de contrl de aplicación</t>
  </si>
  <si>
    <t>I73-062</t>
  </si>
  <si>
    <t>2/sp5/líder monitoreo</t>
  </si>
  <si>
    <t>Número de líderes de monitoreo</t>
  </si>
  <si>
    <t>I73-063</t>
  </si>
  <si>
    <t>19/spa3/monitores</t>
  </si>
  <si>
    <t>Número de monitores</t>
  </si>
  <si>
    <t>I73-064</t>
  </si>
  <si>
    <t>13/spa3/gestores</t>
  </si>
  <si>
    <t>Número de gestores</t>
  </si>
  <si>
    <t>I73-065</t>
  </si>
  <si>
    <t>92/spa4/Técnico de control de aplicación (SPA3)</t>
  </si>
  <si>
    <t>I73-066</t>
  </si>
  <si>
    <t>4_Oficio Nro. INEVAL-DIE-2016-0040-OF</t>
  </si>
  <si>
    <t>23/spa4/Técnico de control de aplicación (SPA3)</t>
  </si>
  <si>
    <t>I73-067</t>
  </si>
  <si>
    <t>6/spa3/monitores</t>
  </si>
  <si>
    <t>I73-068</t>
  </si>
  <si>
    <t>22/spa3/monitores</t>
  </si>
  <si>
    <t>I73-069</t>
  </si>
  <si>
    <t>4/spa3/gestores</t>
  </si>
  <si>
    <t>I73-070</t>
  </si>
  <si>
    <t>15/spa3/gestores</t>
  </si>
  <si>
    <t>I73-071</t>
  </si>
  <si>
    <t>Dirección de Análisis y Cobertura Territorial</t>
  </si>
  <si>
    <t>modems de internet</t>
  </si>
  <si>
    <t>Número de modems de inetrnet</t>
  </si>
  <si>
    <t>I73-072</t>
  </si>
  <si>
    <t>Contratación de servicios</t>
  </si>
  <si>
    <t>Tarjetas prepago CNT</t>
  </si>
  <si>
    <t>Adquisición de tarjetas</t>
  </si>
  <si>
    <t>I73-073</t>
  </si>
  <si>
    <t>Telecomunicaciones: internet, data center, telefonía, módems, línea 1800</t>
  </si>
  <si>
    <t>Telecomunicaciones</t>
  </si>
  <si>
    <t>Tabletas</t>
  </si>
  <si>
    <t>I84-003</t>
  </si>
  <si>
    <t>Equipamiento porceso BID</t>
  </si>
  <si>
    <t>Coordinación general Técnica</t>
  </si>
  <si>
    <t>Desarrollo de lineamientos para la estandarización de los procesos de la CIE</t>
  </si>
  <si>
    <t>Generación de documento Marco</t>
  </si>
  <si>
    <t>Contratacion de especialista</t>
  </si>
  <si>
    <t>Estudio y diseño de proyectos</t>
  </si>
  <si>
    <t>I73-001</t>
  </si>
  <si>
    <t>Desarrollo de lineamientos para la estandarización de los procesos relacionados a la investigación educativa</t>
  </si>
  <si>
    <t>Coordinación de Investigación educativa</t>
  </si>
  <si>
    <t>Coordinación de Ivestigación Educativa</t>
  </si>
  <si>
    <t>Gasto Administrativo</t>
  </si>
  <si>
    <t>SP4</t>
  </si>
  <si>
    <t>DIAF DITH</t>
  </si>
  <si>
    <t>I73-086</t>
  </si>
  <si>
    <t>Biblioteca especializada de evaluación</t>
  </si>
  <si>
    <t>Adquisición de material bibliográfico</t>
  </si>
  <si>
    <t>Equipamiento bibliográfico</t>
  </si>
  <si>
    <t>Compra de libros</t>
  </si>
  <si>
    <t>Adquisición de libros</t>
  </si>
  <si>
    <t>I73-088</t>
  </si>
  <si>
    <t>Libros y Colecciones</t>
  </si>
  <si>
    <t xml:space="preserve">Compra de Membresia </t>
  </si>
  <si>
    <t>Membresía</t>
  </si>
  <si>
    <t>I73-089</t>
  </si>
  <si>
    <t xml:space="preserve">1. Incrementar la información estratégica sobre la calidad de la educación. 
2. Incrementar las evaluaciones a los componentes del Sistema Nacional de Educación  
4. Mantener la cobertura de las evaluaciones de los componentes del Sistema Nacional de Educación
</t>
  </si>
  <si>
    <t xml:space="preserve">Incrementar la eficiencia de las aplicaciones y la calidad del análisis y difusión de los resultados. </t>
  </si>
  <si>
    <t>Incrementar la calidad de la presentación de resultados de las evaluaciones que realiza el Ineval al Sistema Nacional de Educación MEDIANTE la implementación de un marco geoestadístico de evaluación educativa, un sistema de generación automática de informes y reportes de resultados, y una página con información descriptiva de los resultados tomando en cuenta las necesidades del usuario.</t>
  </si>
  <si>
    <t>Dirección de análisis geoestadístico e informes</t>
  </si>
  <si>
    <t>Informes y resultados</t>
  </si>
  <si>
    <t>Presentación y divulgación de resultados</t>
  </si>
  <si>
    <t>Evento</t>
  </si>
  <si>
    <t>Tipo A - COSTA</t>
  </si>
  <si>
    <t>100%</t>
  </si>
  <si>
    <t>Evento realizado</t>
  </si>
  <si>
    <t>DICS</t>
  </si>
  <si>
    <t>I73-103</t>
  </si>
  <si>
    <t>Resultados otras evaluaciones</t>
  </si>
  <si>
    <t>Eventos Públicos y Oficiales</t>
  </si>
  <si>
    <t>Tipo A - SIERRA</t>
  </si>
  <si>
    <t>I73-104</t>
  </si>
  <si>
    <t>Entrega de resultados Ser Bachiller y Ser Estudiante Costa y Sierra</t>
  </si>
  <si>
    <t xml:space="preserve">Incrementar los criterios técnicos del análisis de datos y la publicación de los resultados de las evaluaciones, MEDIANTE el análisis y procesamiento efectivo de la información proveniente de las aplicaciones. </t>
  </si>
  <si>
    <t>Dirección de investigación educativa</t>
  </si>
  <si>
    <t>Desarrollo de aplicaciones tecnológicas para la divulgación de resultados</t>
  </si>
  <si>
    <t>Actualización</t>
  </si>
  <si>
    <t>Mantenimiento/actualización de software SIFA</t>
  </si>
  <si>
    <t>Actualización realizada</t>
  </si>
  <si>
    <t>I73-107</t>
  </si>
  <si>
    <t>Mantenimiento sistema de factores asociados relacionado a todos los proceso de evaluación</t>
  </si>
  <si>
    <t>Unidad de Tecnologías de la Información y Comunicación</t>
  </si>
  <si>
    <t xml:space="preserve">Mantenimiento </t>
  </si>
  <si>
    <t>Mantenimiento preventivo y correctivo</t>
  </si>
  <si>
    <t>Firewall, equipos, data center</t>
  </si>
  <si>
    <t>mantenimiento realizado</t>
  </si>
  <si>
    <t>I73-126</t>
  </si>
  <si>
    <t>Cumplimiento acuerdo de vigencia tecnológica, mantenimiento equipos</t>
  </si>
  <si>
    <t>Mantenimiento y Reparación de Equipos y Sistemas Informáticos</t>
  </si>
  <si>
    <t>Equipos</t>
  </si>
  <si>
    <t>herramientas y seguidor</t>
  </si>
  <si>
    <t>I84-004</t>
  </si>
  <si>
    <t>Adquisición de equipo para garantizar el funcionamiento de servidores</t>
  </si>
  <si>
    <t>Herramientas (Bienes de Larga Duración)</t>
  </si>
  <si>
    <t>Pago arrastre switch core 2015</t>
  </si>
  <si>
    <t>I84-005</t>
  </si>
  <si>
    <t>Adquisición de un equipo activo de Red Switch Core tipo chasis capa 3</t>
  </si>
  <si>
    <t>Dirección administrativa financiera</t>
  </si>
  <si>
    <t>1. Instrumentos de evaluación
diseñados, elaborados y gestionados.2. Implementar la metodología para las
evaluaciones del aprendizaje de los
estudiantes y del desempeño de los
docentes de acuerdo al Plan Nacional
de Evaluación aprobado por la Junta
Directiva del Ineval.</t>
  </si>
  <si>
    <t>Servicios básicos</t>
  </si>
  <si>
    <t>Pago de servicios básicos</t>
  </si>
  <si>
    <t xml:space="preserve">Data center virtual e internet </t>
  </si>
  <si>
    <t>Número de pagos realizados oportunamente</t>
  </si>
  <si>
    <t>I73-131</t>
  </si>
  <si>
    <t>4 y 115</t>
  </si>
  <si>
    <t>Telefonia fija</t>
  </si>
  <si>
    <t>I73-238</t>
  </si>
  <si>
    <t xml:space="preserve">Servicio de fumigación </t>
  </si>
  <si>
    <t>Plantas</t>
  </si>
  <si>
    <t>Servicio recibido</t>
  </si>
  <si>
    <t>I73-132</t>
  </si>
  <si>
    <t>Talleres de socialización ítems PISA</t>
  </si>
  <si>
    <t>Servicios para eventos</t>
  </si>
  <si>
    <t>Servicios de Aseo; Vestimenta de Trabajo; Fumigación, Desinfección y Limpieza de las Instalaciones del Sector Público.</t>
  </si>
  <si>
    <t xml:space="preserve">Adquisición de bienes </t>
  </si>
  <si>
    <t>Adquisición de mobiliario</t>
  </si>
  <si>
    <t>Archivadores a medida</t>
  </si>
  <si>
    <t>Número de pagos realizados</t>
  </si>
  <si>
    <t>I84-006</t>
  </si>
  <si>
    <t>Adquisición de mobiliario para archivo instrumentos de evaluación</t>
  </si>
  <si>
    <t>Mobiliario</t>
  </si>
  <si>
    <t>Mobiliario (Bienes de Larga Duración)</t>
  </si>
  <si>
    <t>Proyectores</t>
  </si>
  <si>
    <t>CTE, DACT y DIAF</t>
  </si>
  <si>
    <t>I84-007</t>
  </si>
  <si>
    <t>Lámparas para DGIN</t>
  </si>
  <si>
    <t>DGIN</t>
  </si>
  <si>
    <t>I84-008</t>
  </si>
  <si>
    <t>Adquisición de planta eléctrica</t>
  </si>
  <si>
    <t>Planta Eléctrica para Brasil</t>
  </si>
  <si>
    <t>I84-009</t>
  </si>
  <si>
    <t>Maquinarias y Equipos (Bienes de Larga Duración)</t>
  </si>
  <si>
    <t>Portero eléctrico Brasil y Bodega</t>
  </si>
  <si>
    <t>DIPL, DAPS</t>
  </si>
  <si>
    <t>I84-010</t>
  </si>
  <si>
    <t>Seguridad puerta Brasil</t>
  </si>
  <si>
    <t>I84-011</t>
  </si>
  <si>
    <t>Estacion de trabajo</t>
  </si>
  <si>
    <t>adquisicion de 2 estaciones de trabajo</t>
  </si>
  <si>
    <t>I84-012</t>
  </si>
  <si>
    <t>Dispensadores de agua</t>
  </si>
  <si>
    <t>I84-013</t>
  </si>
  <si>
    <t>Licencia</t>
  </si>
  <si>
    <t>SPSS  y Office</t>
  </si>
  <si>
    <t>I73-085</t>
  </si>
  <si>
    <t>Difusión e información</t>
  </si>
  <si>
    <t>Campaña de socialización de los procesos de evaluación Ineval</t>
  </si>
  <si>
    <t>Taller</t>
  </si>
  <si>
    <t>Jornada de capacitación que reunirá a una muestra de nuestro público objetivo en cursos informativos sobre la cultura de la evaluación</t>
  </si>
  <si>
    <t>I73-134</t>
  </si>
  <si>
    <t>Jornadas de socialización de los procesos de evaluación Ineval</t>
  </si>
  <si>
    <t>Servicios de difusión e información</t>
  </si>
  <si>
    <t>Servicios de Difusión e Información</t>
  </si>
  <si>
    <t>I73-135</t>
  </si>
  <si>
    <t>I73-136</t>
  </si>
  <si>
    <t>Publicaciones Ineval</t>
  </si>
  <si>
    <t>Publicación de artículos académcos</t>
  </si>
  <si>
    <t xml:space="preserve">Publicación de 5 artículos de Ineval en revistas indexadas </t>
  </si>
  <si>
    <t>I73-137</t>
  </si>
  <si>
    <t>Impresión de material promocional</t>
  </si>
  <si>
    <t>Impresiones material de sociabilización de todas las campañas de difusión Ineval</t>
  </si>
  <si>
    <t>Impresión de material de sociabilización: plegables, trípticos, afiches, etc</t>
  </si>
  <si>
    <t>I73-138</t>
  </si>
  <si>
    <t>Operativa</t>
  </si>
  <si>
    <t>Audio, video y fotografía</t>
  </si>
  <si>
    <t>I84-014</t>
  </si>
  <si>
    <t>Equipos informáticos</t>
  </si>
  <si>
    <t>Teclado</t>
  </si>
  <si>
    <t>I84-015</t>
  </si>
  <si>
    <t>Gasto operativo</t>
  </si>
  <si>
    <t>Archivadores</t>
  </si>
  <si>
    <t>2 archivadores</t>
  </si>
  <si>
    <t>I84-016</t>
  </si>
  <si>
    <t>Publicaciones Edu@news</t>
  </si>
  <si>
    <t xml:space="preserve">Publicación de noticias </t>
  </si>
  <si>
    <t>I73-139</t>
  </si>
  <si>
    <t>Publicación de reportajes relacionados a procesos de evaluación</t>
  </si>
  <si>
    <t>Publicidad y Propaganda Usando Otros Medios</t>
  </si>
  <si>
    <t>Modelo de evaluación docente</t>
  </si>
  <si>
    <t>Sesiones de socialización</t>
  </si>
  <si>
    <t>headsets</t>
  </si>
  <si>
    <t>Número de headsets</t>
  </si>
  <si>
    <t>I73-143</t>
  </si>
  <si>
    <t>Repuestos y Accesorios</t>
  </si>
  <si>
    <t>Dirección talento humano</t>
  </si>
  <si>
    <t>Plan integral de talento humano</t>
  </si>
  <si>
    <t>Gastos en personal</t>
  </si>
  <si>
    <t>Décimo tercer sueldo</t>
  </si>
  <si>
    <t>Pago nómina Ineval</t>
  </si>
  <si>
    <t>% de servidores pagados</t>
  </si>
  <si>
    <t>I71-001</t>
  </si>
  <si>
    <t xml:space="preserve">Gasto personal </t>
  </si>
  <si>
    <t>Talento Humano Proyecto</t>
  </si>
  <si>
    <t>n/a</t>
  </si>
  <si>
    <t>Décimo cuarto sueldo</t>
  </si>
  <si>
    <t>I71-002</t>
  </si>
  <si>
    <t>Horas extraordinarias y suplementarias</t>
  </si>
  <si>
    <t>I71-003</t>
  </si>
  <si>
    <t>Servicios personales por contrato</t>
  </si>
  <si>
    <t>I71-004</t>
  </si>
  <si>
    <t>I71-005</t>
  </si>
  <si>
    <t>Subrogación</t>
  </si>
  <si>
    <t>Aporte patronal</t>
  </si>
  <si>
    <t>% de planillas del IESS pagados</t>
  </si>
  <si>
    <t>I71-006</t>
  </si>
  <si>
    <t>Fondos de reserva</t>
  </si>
  <si>
    <t>I71-007</t>
  </si>
  <si>
    <t>Compensación por vacaciones no gozadas</t>
  </si>
  <si>
    <t>% de liquidaciones pagados</t>
  </si>
  <si>
    <t>I71-008</t>
  </si>
  <si>
    <t xml:space="preserve"> 5. Incrementar la eficiencia operacional de Ineval </t>
  </si>
  <si>
    <t xml:space="preserve">Incrementar la eficiencia institucional MEDIANTE la implementación de manuales de procesos y herramientas metodológicas de diseño,seguimiento, monitoreo y evaluación. </t>
  </si>
  <si>
    <t>Dirección de Planificación</t>
  </si>
  <si>
    <t>Plan integral de Planificacion</t>
  </si>
  <si>
    <t>LAPTOP</t>
  </si>
  <si>
    <t>Adquisición</t>
  </si>
  <si>
    <t>I84-017</t>
  </si>
  <si>
    <t>2. Incrementar las evaluaciones a los componentes del Sistema Nacional de Educación</t>
  </si>
  <si>
    <t>Incrementar la eficiencia en la gestión de resultados de calificación de sujetos evaluados y calibración de ítems e instrumentos MEDIANTE la automatización de procesos de calificación, calibración, generación de reportes e informes de análisis psicométrico de los instrumentos.</t>
  </si>
  <si>
    <t>Evaluación Aprendizaje Adulto</t>
  </si>
  <si>
    <t>Investigación</t>
  </si>
  <si>
    <t>Elaboración de la muestra a evaluar</t>
  </si>
  <si>
    <t>SP1/Revisón de datos de la muestra</t>
  </si>
  <si>
    <t>I73-145</t>
  </si>
  <si>
    <t>SP5/Elaborador de muestra; Economista, estadísta; Elaborar la muestra</t>
  </si>
  <si>
    <t>I73-146</t>
  </si>
  <si>
    <t>Producción de información estadística</t>
  </si>
  <si>
    <t>SP5/Analista técnico; Estadista, informático; Traducir de textos técnicos y comunicación externa</t>
  </si>
  <si>
    <t>I73-147</t>
  </si>
  <si>
    <t>Publicidad</t>
  </si>
  <si>
    <t>SP5/Diseñador de página web; Diseñador gráfico, multimedia, web; Diseñar la página web para mostrar información de la evaluación</t>
  </si>
  <si>
    <t>I73-148</t>
  </si>
  <si>
    <t>SP5/Programador de página web; Ingeniero en sistemas, informático, computación; Programar la página web para mostrar información de la evaluación</t>
  </si>
  <si>
    <t>I73-149</t>
  </si>
  <si>
    <t>Calificación</t>
  </si>
  <si>
    <t>Asignación de puntajes</t>
  </si>
  <si>
    <t>SP1/Codificador; Título de tercer nivel en educación, comunicación, lenguaje, traducción, turismo, afines. Experiencia mínima de 1 año en actividades afines a la codificación, generación de textos, traducción, adaptación, capacitación; Codificar los cuadernillos asignados en la plataforma dispuesta para la labor, participar activamente en la reconciliación de los materiales</t>
  </si>
  <si>
    <t>I73-150</t>
  </si>
  <si>
    <t>SP3/Supervisor de codificación; Título de tercer nivel en educación, comunicación, lenguaje, traducción, turismo, afines. Experiencia mínima de 2 años en actividades afines a la codificación, generación de textos, traducción, adaptación, capacitación; Reconciliar las diferencias que se presenten entre codificadores, reportar inconvenientes al supervisores, elaborar informes de reconciliación</t>
  </si>
  <si>
    <t>I73-151</t>
  </si>
  <si>
    <t>Promocionales</t>
  </si>
  <si>
    <t>Rollups, lonas, libretas, fundas, tripticos, carteles, imagen institucional, perifoneo</t>
  </si>
  <si>
    <t>I73-152</t>
  </si>
  <si>
    <t>Material promocional relacionado a procesos de evaluación</t>
  </si>
  <si>
    <t>Línea Asistencia Ciudadana</t>
  </si>
  <si>
    <t>Contratación de una línea de asistencia 1800 a nivel nacional</t>
  </si>
  <si>
    <t>I73-153</t>
  </si>
  <si>
    <t>Supervisión en territorio del proceso de aplicación</t>
  </si>
  <si>
    <t>SP4/Supervisor general de aplicación</t>
  </si>
  <si>
    <t>I73-154</t>
  </si>
  <si>
    <t>Traducción y adaptación de manuales de aplicación</t>
  </si>
  <si>
    <t>SP5/Traducción, adaptación y unificación de términos en todo los documentos; seguimiento verbal y escrito del ingés. Título de tercer nivel en cualquier área. Excelente dominio de inglés. Español como lengua materna. Poseer un Excelente manejo del lenguaje. Experiencia mínima de dos años en áreas relacionadas; Revisar todos lo documentos traducidos y adaptados para que exista coherencia entre todos los documentos.</t>
  </si>
  <si>
    <t>I73-155</t>
  </si>
  <si>
    <t>SP5/Soporte Técnico ; Ingeniero en Sistemas con conocimientos en hardware y software ; Instalación máquina virtual y CMS. - Mantenimiento de equipos. - Soporte a usuarios finales.</t>
  </si>
  <si>
    <t>I73-156</t>
  </si>
  <si>
    <t>SP6/Desarrollo de Software ; Ingeniero en Sistemas con conocimientos en desarrollo de software, PHP, Java, Postgresql ; Desarrollo y mantenimiento del software</t>
  </si>
  <si>
    <t>I73-157</t>
  </si>
  <si>
    <t>Proceso de aplicación</t>
  </si>
  <si>
    <t>Recolección de datos en campo</t>
  </si>
  <si>
    <t>I73-160</t>
  </si>
  <si>
    <t xml:space="preserve">Proceso de aplicación de evaluación internacional del aprendizaje </t>
  </si>
  <si>
    <t>Servicios no Consultoria BID</t>
  </si>
  <si>
    <t>Servicio de Implementación y Administración de Bancos de Información</t>
  </si>
  <si>
    <t>PISA</t>
  </si>
  <si>
    <t>Calificación de preguntas abiertas</t>
  </si>
  <si>
    <t>Honorarios Civiles</t>
  </si>
  <si>
    <t>5/SP4/Puntuadores de matemáticas</t>
  </si>
  <si>
    <t>I73-161</t>
  </si>
  <si>
    <t>5/SP4/Puntuadores de lengua</t>
  </si>
  <si>
    <t>I73-162</t>
  </si>
  <si>
    <t>5/SP4/Puntuadores de ciencias</t>
  </si>
  <si>
    <t>I73-163</t>
  </si>
  <si>
    <t>1/SP5/Asistente líder de proyecto</t>
  </si>
  <si>
    <t>I73-164</t>
  </si>
  <si>
    <t>1/SP5/Asistente líder de matemáticas</t>
  </si>
  <si>
    <t>I73-165</t>
  </si>
  <si>
    <t>1/SP5/Asistente líder de lengua</t>
  </si>
  <si>
    <t>I73-166</t>
  </si>
  <si>
    <t>1/SP5/Asistente líder de ciencias</t>
  </si>
  <si>
    <t>I73-167</t>
  </si>
  <si>
    <t>Traducción y adaptación de ítems</t>
  </si>
  <si>
    <t>3/SP5/Adaptador</t>
  </si>
  <si>
    <t>I73-168</t>
  </si>
  <si>
    <t>1/SP6/Adaptador</t>
  </si>
  <si>
    <t>I73-169</t>
  </si>
  <si>
    <t>2/SP5/Traductor</t>
  </si>
  <si>
    <t>I73-170</t>
  </si>
  <si>
    <t>1/SP6/Traductor</t>
  </si>
  <si>
    <t>I73-171</t>
  </si>
  <si>
    <t>Comunicación</t>
  </si>
  <si>
    <t>Eventos/ Presentación</t>
  </si>
  <si>
    <t>Tipo A</t>
  </si>
  <si>
    <t>I73-188</t>
  </si>
  <si>
    <t>Talleres sobre implementación PISA a realizarse en las 9 zonas de planificación</t>
  </si>
  <si>
    <t>Eventos/ Socialización</t>
  </si>
  <si>
    <t>De sociabilización/</t>
  </si>
  <si>
    <t>I73-189</t>
  </si>
  <si>
    <t>Material POP</t>
  </si>
  <si>
    <t>Plegable con información sobre el proceso/</t>
  </si>
  <si>
    <t>I73-190</t>
  </si>
  <si>
    <t>Tríptico con información sobre el proceso/</t>
  </si>
  <si>
    <t>I73-191</t>
  </si>
  <si>
    <t>SP5/Estadístico</t>
  </si>
  <si>
    <t>I73-192</t>
  </si>
  <si>
    <t xml:space="preserve">Suministros para capacitación </t>
  </si>
  <si>
    <t>150/Esferos punta azul</t>
  </si>
  <si>
    <t>I73-193</t>
  </si>
  <si>
    <t>/Hojas membretadas</t>
  </si>
  <si>
    <t>I73-194</t>
  </si>
  <si>
    <t>Levantamiento de información de la población a evaluar</t>
  </si>
  <si>
    <t>16/SP6/Supervisor</t>
  </si>
  <si>
    <t>I73-197</t>
  </si>
  <si>
    <t>100/SPA3/Técnico de control</t>
  </si>
  <si>
    <t>I73-198</t>
  </si>
  <si>
    <t>20/SPA3/Monitor</t>
  </si>
  <si>
    <t>I73-199</t>
  </si>
  <si>
    <t>Digitación de respuestas</t>
  </si>
  <si>
    <t>12/SPA3/Digitador</t>
  </si>
  <si>
    <t>I73-200</t>
  </si>
  <si>
    <t>Transporte y distribución de materiales</t>
  </si>
  <si>
    <t>Distribución y custodia</t>
  </si>
  <si>
    <t>/Material de aplicación</t>
  </si>
  <si>
    <t>I73-202</t>
  </si>
  <si>
    <t xml:space="preserve">Traducción y adaptación de material de aplicación </t>
  </si>
  <si>
    <t xml:space="preserve">2/SP6//Traducción de evaluación y encuesta </t>
  </si>
  <si>
    <t>I73-203</t>
  </si>
  <si>
    <t>Impresión de Materiales</t>
  </si>
  <si>
    <t>Impresión y armado</t>
  </si>
  <si>
    <t>/Impresión y armado material aplicación</t>
  </si>
  <si>
    <t>I73-204</t>
  </si>
  <si>
    <t>Cinta adhesiva con logo de Ineval</t>
  </si>
  <si>
    <t>I73-205</t>
  </si>
  <si>
    <t>Credencial</t>
  </si>
  <si>
    <t>I73-206</t>
  </si>
  <si>
    <t xml:space="preserve">Esferos punta azul </t>
  </si>
  <si>
    <t>I73-207</t>
  </si>
  <si>
    <t>Estiletes</t>
  </si>
  <si>
    <t>I73-208</t>
  </si>
  <si>
    <t>Funda aplicador (1)</t>
  </si>
  <si>
    <t>I73-209</t>
  </si>
  <si>
    <t>Fundas de almacenamientos de material de aplicación (7)</t>
  </si>
  <si>
    <t>I73-210</t>
  </si>
  <si>
    <t>Fundas transparentes (minkit)</t>
  </si>
  <si>
    <t>I73-211</t>
  </si>
  <si>
    <t>Lápices</t>
  </si>
  <si>
    <t>I73-212</t>
  </si>
  <si>
    <t>Borradores</t>
  </si>
  <si>
    <t>I73-213</t>
  </si>
  <si>
    <t>Sacapuntas</t>
  </si>
  <si>
    <t>I73-214</t>
  </si>
  <si>
    <t>Regla</t>
  </si>
  <si>
    <t>I73-215</t>
  </si>
  <si>
    <t>Calculadora</t>
  </si>
  <si>
    <t>I73-216</t>
  </si>
  <si>
    <t>Candados plásticos (2)</t>
  </si>
  <si>
    <t>I73-217</t>
  </si>
  <si>
    <t>200/Uniformes/Gorras</t>
  </si>
  <si>
    <t>I73-218</t>
  </si>
  <si>
    <t>Vestuario, Lencería, Prendas de Protección, carpas y otros</t>
  </si>
  <si>
    <t>200/Uniformes/Chalecos</t>
  </si>
  <si>
    <t>I73-219</t>
  </si>
  <si>
    <t>01</t>
  </si>
  <si>
    <t>SEST</t>
  </si>
  <si>
    <t>Impresión de trípticos informativos</t>
  </si>
  <si>
    <t>Número de trípticos informativos impresos</t>
  </si>
  <si>
    <t>I73-220</t>
  </si>
  <si>
    <t>Suministros: porta credenciales, collares, tonners, resmas de papel, sobres manila, esferos, cinta adhesiva, resaltadores</t>
  </si>
  <si>
    <t>Porcentaje de adquisisción de suministros</t>
  </si>
  <si>
    <t>I73-221</t>
  </si>
  <si>
    <t>Custodia, transporte y recolección de material de aplicación</t>
  </si>
  <si>
    <t>Transporte y custodia (laboratorios móviles), recolección (digital)</t>
  </si>
  <si>
    <t>Número de material, distribuido, custodiado y recolectado</t>
  </si>
  <si>
    <t>I73-222</t>
  </si>
  <si>
    <t>5 y 9/sp6/supervisores provinciales</t>
  </si>
  <si>
    <t>I73-223</t>
  </si>
  <si>
    <t>134 y 88/spa3/técnicos de control de aplicación</t>
  </si>
  <si>
    <t>I73-224</t>
  </si>
  <si>
    <t>9/spa3/ monitores</t>
  </si>
  <si>
    <t>I73-225</t>
  </si>
  <si>
    <t>735</t>
  </si>
  <si>
    <t>I73-228</t>
  </si>
  <si>
    <t>22</t>
  </si>
  <si>
    <t>No. Sesiones</t>
  </si>
  <si>
    <t>I73-229</t>
  </si>
  <si>
    <t>37</t>
  </si>
  <si>
    <t>I73-230</t>
  </si>
  <si>
    <t>I73-231</t>
  </si>
  <si>
    <t>I73-234</t>
  </si>
  <si>
    <t>6/SPA3/gestores</t>
  </si>
  <si>
    <t>I73-239</t>
  </si>
  <si>
    <t>I73-235</t>
  </si>
  <si>
    <t xml:space="preserve">Entrega de resultados Ser Bachiller y Ser Estudiante Costa y Sierra </t>
  </si>
  <si>
    <t xml:space="preserve">Incrementar la calidad en la elaboración de los modelos y estructuras de evaluación de los componentes del sistema nacional de educación MEDIANTE el cumplimiento de las directrices técnicas, elaboración y publicación de manuales técnicos, fichas técnicas y cédulas de referencias. </t>
  </si>
  <si>
    <t>Dirección de modelos y estructuras de evaluación</t>
  </si>
  <si>
    <t>Modelo de evaluación</t>
  </si>
  <si>
    <t>Construcción de los componentes de evaluación</t>
  </si>
  <si>
    <t>Talleres de construcción</t>
  </si>
  <si>
    <t>Viáticos/ 1 sp5 1sp6 1njs / 5 días</t>
  </si>
  <si>
    <t>14</t>
  </si>
  <si>
    <t>Viaticos recibidos oportunamente</t>
  </si>
  <si>
    <t>I73-004</t>
  </si>
  <si>
    <t xml:space="preserve">Desarrollo de talleres para construcción de  estructuras y modelos, supervisión de los procesos de impresión de instrumentos de evaluación, supervisión de todos los procesos de aplicación de evaluación. </t>
  </si>
  <si>
    <t>Viaticos, subsistencias, alimentos con aporte local</t>
  </si>
  <si>
    <t>Viáticos y Subsistencias en el Interior</t>
  </si>
  <si>
    <t>Pasajes/ 1 sp5 1sp6 1njs / 3 días</t>
  </si>
  <si>
    <t>9</t>
  </si>
  <si>
    <t>Pasajes aéreos adquiridos</t>
  </si>
  <si>
    <t>I73-005</t>
  </si>
  <si>
    <t>Desarrollo de talleres para construcción de  estructuras y modelos, supervisión de los procesos de impresión de instrumentos de evaluación, supervisión de todos los procesos de aplicación de evaluación. Pasajes al interior</t>
  </si>
  <si>
    <t>Pasajes al Interior</t>
  </si>
  <si>
    <t>Talleres de socialización</t>
  </si>
  <si>
    <t>Viáticos/ 1nsj 2sp6 1sp5 / 9 días</t>
  </si>
  <si>
    <t>26</t>
  </si>
  <si>
    <t>I73-006</t>
  </si>
  <si>
    <t>Pasajes/ 1nsj 2sp6 1sp5 / 3 días</t>
  </si>
  <si>
    <t>12</t>
  </si>
  <si>
    <t>I73-007</t>
  </si>
  <si>
    <t>Viáticos / 7 días / 3 SP</t>
  </si>
  <si>
    <t># de viáticos</t>
  </si>
  <si>
    <t>I73-046</t>
  </si>
  <si>
    <t>Pasajes / 7 días / 3 SP</t>
  </si>
  <si>
    <t># de pasajes</t>
  </si>
  <si>
    <t>I73-047</t>
  </si>
  <si>
    <t xml:space="preserve">Incrementar la calidad de los instrumentos de evaluación MEDIANTE la automatización del diseño cuantitativo y de la gestión de instrumentos, y la mejora del ensamble de instrumentos. </t>
  </si>
  <si>
    <t>Resguardo y administración de instrumentos</t>
  </si>
  <si>
    <t>Pasájes / 6 días /  5 SP</t>
  </si>
  <si>
    <t>Acta de cierre de impresión ENES</t>
  </si>
  <si>
    <t xml:space="preserve">DIAF  </t>
  </si>
  <si>
    <t>I73-048</t>
  </si>
  <si>
    <t>Viáticos / 6 días /  5 SP</t>
  </si>
  <si>
    <t>I73-049</t>
  </si>
  <si>
    <t>Viáticos / 3 días /  3 SP</t>
  </si>
  <si>
    <t>Acta de cierre de impresión EXON</t>
  </si>
  <si>
    <t>I73-050</t>
  </si>
  <si>
    <t>Pasajes / 3 días /  3 SP</t>
  </si>
  <si>
    <t>I73-051</t>
  </si>
  <si>
    <t>Viáticos / 1 días /  3 SP</t>
  </si>
  <si>
    <t>Acta de cierre de impresión SBAC</t>
  </si>
  <si>
    <t>I73-052</t>
  </si>
  <si>
    <t>Supervisión</t>
  </si>
  <si>
    <t>17/ 7 días / SP</t>
  </si>
  <si>
    <t>I73-075</t>
  </si>
  <si>
    <t>I73-076</t>
  </si>
  <si>
    <t>Procesos internacionales, viáticos al exterior</t>
  </si>
  <si>
    <t>Viaticos al exterior</t>
  </si>
  <si>
    <t>Devengado total</t>
  </si>
  <si>
    <t>I73-077</t>
  </si>
  <si>
    <t>Participación en reuniones y delegaciones internacionales respecto a compromisos internacionales para procesos de evaluación. Viáticos al exterior</t>
  </si>
  <si>
    <t>Viáticos y Subsistencias en el Exterior</t>
  </si>
  <si>
    <t>Procesos internacionales, pasajes al exterior</t>
  </si>
  <si>
    <t>Pasajes aéreos al exterior</t>
  </si>
  <si>
    <t>I73-078</t>
  </si>
  <si>
    <t>Participación en reuniones y delegaciones internacionales respecto a compromisos internacionales para procesos de evaluación. Pasajes al exterior</t>
  </si>
  <si>
    <t>Pasajes al Exterior</t>
  </si>
  <si>
    <t>Elaboración de informes de resultados agregados</t>
  </si>
  <si>
    <t>Viáticos/8/2 SP - subsistencia /8/2 SP</t>
  </si>
  <si>
    <t>18</t>
  </si>
  <si>
    <t>No. De talleres</t>
  </si>
  <si>
    <t>I73-092</t>
  </si>
  <si>
    <t>82 y 90</t>
  </si>
  <si>
    <t>Viáticos/8/ NJS - subsistencia /8/ NJS</t>
  </si>
  <si>
    <t>I73-093</t>
  </si>
  <si>
    <t>Pasajes al interior</t>
  </si>
  <si>
    <t>I73-094</t>
  </si>
  <si>
    <t xml:space="preserve">Alimentación por catálogo   Coffee Break /6/18 </t>
  </si>
  <si>
    <t>I73-095</t>
  </si>
  <si>
    <t>Talleres para diseño de encuestas de factores asociados para todos los procesos de evaluación, alimentación</t>
  </si>
  <si>
    <t>Alimentos y Bebidas</t>
  </si>
  <si>
    <t>Viáticos/2/2 SP - subsistencia /2/2 SP</t>
  </si>
  <si>
    <t>I73-096</t>
  </si>
  <si>
    <t>Viáticos/2/ NJS - subsistencia /2/ NJS</t>
  </si>
  <si>
    <t>I73-097</t>
  </si>
  <si>
    <t>I73-098</t>
  </si>
  <si>
    <t>Alimentación por catálogo Coffee Break /2/ 18</t>
  </si>
  <si>
    <t>Taller Web</t>
  </si>
  <si>
    <t>I73-100</t>
  </si>
  <si>
    <t>Diseño de encuestas de factores asociados</t>
  </si>
  <si>
    <t>Alimentación por catálogo 4 Coffee Break /2/ 18</t>
  </si>
  <si>
    <t>1 taller de 2 días, 18 pax Quito</t>
  </si>
  <si>
    <t>I73-116</t>
  </si>
  <si>
    <t>Alimentación por catálogo 4 Coffee Break  /2/ 18</t>
  </si>
  <si>
    <t>I73-117</t>
  </si>
  <si>
    <t>I73-118</t>
  </si>
  <si>
    <t>1 talleres de 2 días Cuenca</t>
  </si>
  <si>
    <t>I73-119</t>
  </si>
  <si>
    <t>3 pasajes Cuenca</t>
  </si>
  <si>
    <t>I73-120</t>
  </si>
  <si>
    <t>Viáticos/1/ 2 SP - subsistencia /1/ 2 SP</t>
  </si>
  <si>
    <t>2 viáticos y 2 subsistencias  Cuenca</t>
  </si>
  <si>
    <t>I73-121</t>
  </si>
  <si>
    <t>Viáticos/1/ NJS - subsistencia /1/ NJS</t>
  </si>
  <si>
    <t>1 viáticos y 1 subsistencias  Cuenca</t>
  </si>
  <si>
    <t>I73-122</t>
  </si>
  <si>
    <t>1 talleres de 2 días GYE</t>
  </si>
  <si>
    <t>I73-123</t>
  </si>
  <si>
    <t>2 viáticos y 2 subsistencias  GYE</t>
  </si>
  <si>
    <t>I73-124</t>
  </si>
  <si>
    <t>1 viáticos y 1 subsistencias  GYE</t>
  </si>
  <si>
    <t>I73-125</t>
  </si>
  <si>
    <t>Viáticos al interior  /  Cobertura socialización</t>
  </si>
  <si>
    <t xml:space="preserve">1  personas / x 2 días </t>
  </si>
  <si>
    <t>I73-140</t>
  </si>
  <si>
    <t>Pasajes al interior /  Cobertura socialización</t>
  </si>
  <si>
    <t>I73-141</t>
  </si>
  <si>
    <t xml:space="preserve">2  personas / x 2 días </t>
  </si>
  <si>
    <t>I73-142</t>
  </si>
  <si>
    <t>I73-144</t>
  </si>
  <si>
    <t>Certificaciones</t>
  </si>
  <si>
    <t>Capacitación para NPM4 y piloteo/Pasajes y viáticos</t>
  </si>
  <si>
    <t>I73-158</t>
  </si>
  <si>
    <t>Viáticos y Subsistencias en el exterior</t>
  </si>
  <si>
    <t>Reuniones internacionales</t>
  </si>
  <si>
    <t>Capacitación para NPM5 y anàlisis de datos/Pasajes y viáticos</t>
  </si>
  <si>
    <t>I73-159</t>
  </si>
  <si>
    <t>Reuniones Internacionales</t>
  </si>
  <si>
    <t>Reuniones</t>
  </si>
  <si>
    <t>(IAG y CBM) viaticos Coordinador / 12 /Asunción, Paraguay</t>
  </si>
  <si>
    <t>I73-172</t>
  </si>
  <si>
    <t>(IAG y CBM) pasajes /1/Asunción, Paraguay</t>
  </si>
  <si>
    <t>I73-173</t>
  </si>
  <si>
    <t>(IAG) viaticos / 5 / Director Ejecutivo /Washington, DC, United States</t>
  </si>
  <si>
    <t>I73-175</t>
  </si>
  <si>
    <t>(IAG) viaticos Coordinador / 5 /Washington, DC, United States</t>
  </si>
  <si>
    <t>I73-176</t>
  </si>
  <si>
    <t>(IAG) pasajes /2/Washington, DC, United States</t>
  </si>
  <si>
    <t>I73-177</t>
  </si>
  <si>
    <t>(CBM) viaticos Director /7 /Asunción, Paraguay</t>
  </si>
  <si>
    <t>I73-178</t>
  </si>
  <si>
    <t>(CBM) pasajes /1/Asunción, Paraguay</t>
  </si>
  <si>
    <t>I73-179</t>
  </si>
  <si>
    <t>(IAG) viaticos / 5 / Director Ejecutivo /Zambia</t>
  </si>
  <si>
    <t>I73-181</t>
  </si>
  <si>
    <t>(IAG) viaticos Coordinador / 5 /Zambia</t>
  </si>
  <si>
    <t>I73-182</t>
  </si>
  <si>
    <t>(IAG) viaticos Servidor Público /5 /Zambia</t>
  </si>
  <si>
    <t>I73-183</t>
  </si>
  <si>
    <t>(IAG) pasajes /3/Zambia</t>
  </si>
  <si>
    <t>I73-184</t>
  </si>
  <si>
    <t>National Capacity Building</t>
  </si>
  <si>
    <t xml:space="preserve"> (4-5 days)/Quito, Ecuador</t>
  </si>
  <si>
    <t>I73-185</t>
  </si>
  <si>
    <t>I73-186</t>
  </si>
  <si>
    <t>I73-187</t>
  </si>
  <si>
    <t>16/Viáticos (4 días)</t>
  </si>
  <si>
    <t>I73-195</t>
  </si>
  <si>
    <t>16/Pasajes aéreos</t>
  </si>
  <si>
    <t>I73-196</t>
  </si>
  <si>
    <t>Observación internacional del proceso</t>
  </si>
  <si>
    <t>Movilización</t>
  </si>
  <si>
    <t>3 /Delegados Pisa</t>
  </si>
  <si>
    <t>I73-201</t>
  </si>
  <si>
    <t>Gastos para la Atención de Delegados Extranjeros y Nacionales. Deportistas, Entrenadores y Cuerpo Técnico que Representen al País</t>
  </si>
  <si>
    <t>Viaticos</t>
  </si>
  <si>
    <t>Supervisión en campo</t>
  </si>
  <si>
    <t>Viáticos</t>
  </si>
  <si>
    <t>Número de viáticos pagados</t>
  </si>
  <si>
    <t>I73-226</t>
  </si>
  <si>
    <t>Pasajes aéreos</t>
  </si>
  <si>
    <t>Número de pasaje comprados</t>
  </si>
  <si>
    <t>I73-227</t>
  </si>
  <si>
    <t>Viáticos / 5 días /  3 SP</t>
  </si>
  <si>
    <t>Acta de cierre de impresión SEST</t>
  </si>
  <si>
    <t>I73-233</t>
  </si>
  <si>
    <t xml:space="preserve">         Materiales para el producto 1, componente 1</t>
  </si>
  <si>
    <t xml:space="preserve">         Materiales para el producto 2, componente 1</t>
  </si>
  <si>
    <t xml:space="preserve">         Equipamiento para el producto 1, componente 3</t>
  </si>
  <si>
    <t xml:space="preserve">         Suministros para el producto 1, componente 3</t>
  </si>
  <si>
    <t xml:space="preserve">         Equipamiento producto 2, componente 3</t>
  </si>
  <si>
    <t xml:space="preserve">         Mobiliario producto 2, componente 3</t>
  </si>
  <si>
    <t xml:space="preserve">         Suministros para el producto 2, componente 3</t>
  </si>
  <si>
    <t xml:space="preserve">         Suministros para el producto 3, componente 3</t>
  </si>
  <si>
    <t xml:space="preserve">         Contratacion de docentes 2016 (contratistas de servicios)</t>
  </si>
  <si>
    <t xml:space="preserve">         Contratacion de docentes 2017 (contratistas de servicios)</t>
  </si>
  <si>
    <t xml:space="preserve">         Contratación de Personal (contratistas de servicios)</t>
  </si>
  <si>
    <t>Raciones</t>
  </si>
  <si>
    <t>Contratistas de Servicios</t>
  </si>
  <si>
    <t>Contratistas de servicios</t>
  </si>
  <si>
    <t xml:space="preserve">Bienes </t>
  </si>
  <si>
    <t xml:space="preserve">         Consultorías para el producto 1 del componente 3</t>
  </si>
  <si>
    <t xml:space="preserve">         Consultoría de apoyo al diseño del programa, producto 4 componente 1</t>
  </si>
  <si>
    <t xml:space="preserve">         Consultoría de apoyo al diseño del programa, producto 5, componente 1 </t>
  </si>
  <si>
    <t xml:space="preserve">         Evaluación del Programa, producto 6, compontente 1</t>
  </si>
  <si>
    <t xml:space="preserve">         Talento Humano, producto 1, componente 3</t>
  </si>
  <si>
    <t xml:space="preserve">         Servicios varios consolidado, producto 2, componente 3</t>
  </si>
  <si>
    <t xml:space="preserve">         Apoyo a la Operación del Programa</t>
  </si>
  <si>
    <t>Servicios prestados por Universidades en la implementación del módulo, corresponden a varios procesos debajo del umbral establecido</t>
  </si>
  <si>
    <t xml:space="preserve">Adquisicion y elaboración de material didáctico, complementario y otros para los procesos de alfabetización, post alfabetización y de básica superior flexible, ver PAI EBJA </t>
  </si>
  <si>
    <t>Adquisicion y elaboración de material didáctico, complementario y otros para los procesos de bachillerato intensivo, ver PAI EBJA</t>
  </si>
  <si>
    <t>Contempla las siguientes actividades, identificadas en el PAI de INEVAL: I84-005; I84-005</t>
  </si>
  <si>
    <t>Contempla las siguientes actividades, identificadas en el PAI de INEVAL: I84-003</t>
  </si>
  <si>
    <t>Contempla las siguientes actividades, identificadas en el PAI de INEVAL: I73-059;I73-088;I73-089;I73-221;</t>
  </si>
  <si>
    <t>Contempla las siguientes actividades, identificadas en el PAI de INEVAL: I84-001;I84-004;I84-007;I84-009;I84-010;I84-013;I84-014;I84-015;I84-017;</t>
  </si>
  <si>
    <t>Contempla las siguientes actividades, identificadas en el PAI de INEVAL: I84-006;I84-008;I84-011;I84-012;I84-016</t>
  </si>
  <si>
    <t>Contempla las siguientes actividades, identificadas en el PAI de INEVAL: I73-058;I73-072;I73-143;</t>
  </si>
  <si>
    <t>Contempla las siguientes actividades, identificadas en el PAI de INEVAL: I73-193;I73-205;I73-206;I73-207;I73-208;I73-209;I73-210;I73-211;I73-212;I73-213;I73-214;I73-215;I73-216;I73-217;I73-218;I73-219</t>
  </si>
  <si>
    <t xml:space="preserve">Contratación de docentes, por servicios profesionales,  de acuerdo a la LOSEP, para los procesos de alfabetización, post alfabetización y de básica superior flexible, ver PAI EBJA </t>
  </si>
  <si>
    <t xml:space="preserve">Contratación de docentes, por servicios profesionales, de acuerdo a la LOSEP, para los procesos de alfabetización, post alfabetización y de básica superior flexible, ver PAI EBJA </t>
  </si>
  <si>
    <t>Contratación de docentes, por servicios profesionales, de acuerdo a la LOSEP, para los procesos de bachillerato intensivo, ver PAI EBJA</t>
  </si>
  <si>
    <t>Contempla la contratación de personal de apoyo, por servicios  profesionales,  para las siguientes actividades, identificadas en el PAI de INEVAL: I73-008;I73-009;I73-010;I73-011;I73-012;I73-013;I73-027;I73-028;I73-061;I73-062;I73-063;I73-064;I73-065;I73-086;I73-223;I73-224;I73-225;I73-228;I73-229;I73-230;I73-231;I73-239</t>
  </si>
  <si>
    <t>Contempla las siguientes actividades, identificadas en el PAI de INEVAL: I73-145;I73-146;I73-147;I73-148;I73-149;I73-150;I73-151;I73-154;I73-155;I73-156;I73-157;I73-161;I73-162;I73-163;I73-164;I73-165;I73-166;I73-167;I73-168;I73-169;I73-170;I73-171;I73-192;I73-197;I73-198;I73-199;I73-200;I73-203</t>
  </si>
  <si>
    <t>Contempla las siguientes actividades, identificadas en el PAI de INEVAL:  I73-001; I73-133</t>
  </si>
  <si>
    <t>Varias consultorías de apoyo para el diseño del programa, que no sobrepasan los montos aprobados para procesos nacionales</t>
  </si>
  <si>
    <t>Varias consultorías de apoyo para el diseño del programa corresponde al componente del MINEDUC, cuyos montos no sobrepasan los umbrales aprobados para procesos nacionales</t>
  </si>
  <si>
    <t xml:space="preserve">Varias contrataciones del MINFIN, cuyos montos no sobrepasan los aprobados para procesos nacionales </t>
  </si>
  <si>
    <t xml:space="preserve">Inversiones en movilización, viaticos y subsistencia para ofrecer asistencia técnica del equipo nacional del EBJA a provincias en la implementación de la estratégia de seguimiento y control}, para los procesos de alfabetización, post alfabetización y de básica superior flexible, ver PAI EBJA </t>
  </si>
  <si>
    <t>Contempla las siguientes actividades, identificadas en el PAI de INEVAL: I71-001;I71-002;I71-003;I71-004;I71-005;I71-006;I71-007;I71-008;</t>
  </si>
  <si>
    <t xml:space="preserve">Contempla actividades vairas, identificadas en el PAI de INEVAL, relacionadas con gastos de operación: </t>
  </si>
  <si>
    <t xml:space="preserve">Implementación del PADP, y otros servicios, corresponden a varias contrataciones cuyos montos no sobrepasan los umbrales establecidos para los procesos nacionale de contratación.   </t>
  </si>
  <si>
    <t>Contempla las siguientes actividades, identificadas en el PAI de INEVAL: I73-085</t>
  </si>
  <si>
    <t>Contempla las siguientes actividades, identificadas en el PAI de INEVAL: I73-057;I73-137;I73-138;I73-220</t>
  </si>
  <si>
    <t>Contempla las siguientes actividades, identificadas en el PAI de INEVAL: I73-134;I73-135;I73-136</t>
  </si>
  <si>
    <t>Contempla las siguientes actividades, identificadas en el PAI de INEVAL: I73-103;I73-104;I73-235;I73-126</t>
  </si>
  <si>
    <t>Contempla las siguientes actividades, identificadas en el PAI de INEVAL: I73-131; I73-238</t>
  </si>
  <si>
    <t>Contempla las siguientes actividades, identificadas en el PAI de INEVAL: I73-060; I73-222</t>
  </si>
  <si>
    <t>Contempla las siguientes actividades, identificadas en el PAI de INEVAL: I73-139</t>
  </si>
  <si>
    <t>Contempla las siguientes actividades, identificadas en el PAI de INEVAL: I73-107</t>
  </si>
  <si>
    <t>Contempla las siguientes actividades, identificadas en el PAI de INEVAL: I73-073</t>
  </si>
  <si>
    <t>Contempla las siguientes actividades, identificadas en el PAI de INEVAL: I73-152;I73-190;I73-191;I73-194;I73-204</t>
  </si>
  <si>
    <t>Contempla las siguientes actividades, identificadas en el PAI de INEVAL: I73-202</t>
  </si>
  <si>
    <t xml:space="preserve">         Contratación del servicio de aplicación de evaluación internacional del aprendizaje, servicios de no consultoría Proceso BID</t>
  </si>
  <si>
    <t>Proceso de aplicación de evaluación internacional del aprendizaje, ver PAI INEVAL, actividad I73-160</t>
  </si>
  <si>
    <t>Contempla las siguientes actividades, identificadas en el PAI de INEVAL: I73-153</t>
  </si>
  <si>
    <t>Total Contratistas de Servicios</t>
  </si>
  <si>
    <t>Total Raciones</t>
  </si>
  <si>
    <t>Servicios distintos a la consultoría</t>
  </si>
  <si>
    <t xml:space="preserve">         Equipamiento para el producto 3, del componente 4, adquisición con proceso de contratación del  BID</t>
  </si>
  <si>
    <t xml:space="preserve">Última Actualización: </t>
  </si>
  <si>
    <t>META</t>
  </si>
  <si>
    <t>MÉTODO DE CONTRATACIÓN</t>
  </si>
  <si>
    <t>Contratación directa</t>
  </si>
  <si>
    <t>15 elaboradores</t>
  </si>
  <si>
    <t>Selección de personal</t>
  </si>
  <si>
    <t>3 revisores técnicos</t>
  </si>
  <si>
    <t>5 validadores</t>
  </si>
  <si>
    <t>9 elaboradores</t>
  </si>
  <si>
    <t>1 revisor técnico</t>
  </si>
  <si>
    <t>3 validadores</t>
  </si>
  <si>
    <t>23 elaboradores</t>
  </si>
  <si>
    <t>1 líder técnico de pruebas especiales</t>
  </si>
  <si>
    <t>49 elaboradores</t>
  </si>
  <si>
    <t>6 revisores técnicos</t>
  </si>
  <si>
    <t>12 validadores</t>
  </si>
  <si>
    <t>4 elaboradores</t>
  </si>
  <si>
    <t>1 validador</t>
  </si>
  <si>
    <t>1 analista académico</t>
  </si>
  <si>
    <t>6 elaboradores
4 validadores
2 productores de material audiovisual
2 editores de material audiovisual
1 profesionar en efecto y sonido de material audiovisual</t>
  </si>
  <si>
    <t>1 elaborador</t>
  </si>
  <si>
    <t>Subasta inversa</t>
  </si>
  <si>
    <t>Catálogo electrónico</t>
  </si>
  <si>
    <t>Ínfima cuantía</t>
  </si>
  <si>
    <t>Régimen especial</t>
  </si>
  <si>
    <t>Régimen especial / ínfima cuantía</t>
  </si>
  <si>
    <t>Régimen especial CNT</t>
  </si>
  <si>
    <t>Licitación BID</t>
  </si>
  <si>
    <t>N/A</t>
  </si>
  <si>
    <t>Subasta inversa (arrastre)</t>
  </si>
  <si>
    <t>subasta inversa</t>
  </si>
  <si>
    <t>nómina</t>
  </si>
  <si>
    <t>Catálogo electrónico/ínfima cuantía</t>
  </si>
  <si>
    <t>20 elaboradores</t>
  </si>
  <si>
    <t>Régimen especial TAME</t>
  </si>
  <si>
    <t>Predecesoras</t>
  </si>
  <si>
    <t>Duración</t>
  </si>
  <si>
    <t>143 s</t>
  </si>
  <si>
    <t xml:space="preserve">         Contratacion de docentes 2016</t>
  </si>
  <si>
    <t xml:space="preserve">Contratación de servicios de acuerdo a la LOSEP, para ciclo básico, incluye alfabetización </t>
  </si>
  <si>
    <t>41,8 s</t>
  </si>
  <si>
    <t xml:space="preserve">         Contratacion de docentes 2017</t>
  </si>
  <si>
    <t>49,4 s</t>
  </si>
  <si>
    <t xml:space="preserve">         Materiales </t>
  </si>
  <si>
    <t>Corresponde a las adquisiciones de materiales para los programas ofrecidos para ciclo básico</t>
  </si>
  <si>
    <t>51 s</t>
  </si>
  <si>
    <t>Estrategias de seguimiento y control para ciclo básico y equipo nacional del EBJA</t>
  </si>
  <si>
    <t>71,4 s</t>
  </si>
  <si>
    <t>Comprende la Contrratación de Servicios para los programas ofrecidos y se lo realiza de acuerdo al LOSEP, para bachillerato</t>
  </si>
  <si>
    <t>41,4 s</t>
  </si>
  <si>
    <t>72,6 s</t>
  </si>
  <si>
    <t xml:space="preserve">         Desarrollo e implementación del programa escolar virtual</t>
  </si>
  <si>
    <t>Consultorías para el desarrollo e implementación del programa escolar virtual para el fortalecimiento del bachillerato intensivo</t>
  </si>
  <si>
    <t>50 s</t>
  </si>
  <si>
    <t xml:space="preserve">         Consultoría de apoyo al diseño del programa </t>
  </si>
  <si>
    <t xml:space="preserve">Consultoría de apoyo al diseño del programa </t>
  </si>
  <si>
    <t>Servicios prestados por Universidades en la implementación del módulo</t>
  </si>
  <si>
    <t>90 s</t>
  </si>
  <si>
    <t xml:space="preserve">         Consultoría de apoyo al diseño</t>
  </si>
  <si>
    <t>12 s</t>
  </si>
  <si>
    <t xml:space="preserve">Implementación del PADP, materiales, transporte, etc. </t>
  </si>
  <si>
    <t xml:space="preserve">         Evaluación del Programa</t>
  </si>
  <si>
    <t>1 abr '16</t>
  </si>
  <si>
    <t>36 s</t>
  </si>
  <si>
    <t>23 s</t>
  </si>
  <si>
    <t xml:space="preserve">         Consultorías</t>
  </si>
  <si>
    <t>I73-001; I73-133</t>
  </si>
  <si>
    <t>99,8 s</t>
  </si>
  <si>
    <t xml:space="preserve">         Contratación de Personal</t>
  </si>
  <si>
    <t>I73-008;I73-009;I73-010;I73-011;I73-012;I73-013;I73-027;I73-028;I73-061;I73-062;I73-063;I73-064;I73-065;I73-086;I73-223;I73-224;I73-225;I73-228;I73-229;I73-230;I73-231;I73-239</t>
  </si>
  <si>
    <t>123,2 s</t>
  </si>
  <si>
    <t xml:space="preserve">         Equipamiento</t>
  </si>
  <si>
    <t>I84-005; I84-005</t>
  </si>
  <si>
    <t>101 s</t>
  </si>
  <si>
    <t>25 abr '18</t>
  </si>
  <si>
    <t xml:space="preserve">         Equipamiento proceso BID</t>
  </si>
  <si>
    <t>121 s</t>
  </si>
  <si>
    <t>13 sep '18</t>
  </si>
  <si>
    <t>I73-057;I73-137;I73-138;I73-220</t>
  </si>
  <si>
    <t>113,6 s</t>
  </si>
  <si>
    <t>I73-134;I73-135;I73-136</t>
  </si>
  <si>
    <t>I73-103;I73-104;I73-235;I73-126</t>
  </si>
  <si>
    <t xml:space="preserve">         Suministros</t>
  </si>
  <si>
    <t>I73-059;I73-088;I73-089;I73-221;</t>
  </si>
  <si>
    <t xml:space="preserve">         Talento Humano</t>
  </si>
  <si>
    <t>I71-001;I71-002;I71-003;I71-004;I71-005;I71-006;I71-007;I71-008;</t>
  </si>
  <si>
    <t>134,6 s</t>
  </si>
  <si>
    <t>I73-131; I73-238</t>
  </si>
  <si>
    <t>I73-060; I73-222</t>
  </si>
  <si>
    <t>3.1.12</t>
  </si>
  <si>
    <t xml:space="preserve">         Otros Servicios Técnicos</t>
  </si>
  <si>
    <t>Otros servicios técnicos por definir en el avance del proyecto, en función de las variaciones de cobertura</t>
  </si>
  <si>
    <t>101,2 s</t>
  </si>
  <si>
    <t>I73-014;I73-015;I73-016;I73-017;I73-018;I73-019;I73-020;I73-021;I73-022;I73-023;I73-024;I73-026;I73-029;I73-030;I73-031;I73-066;I73-067;I73-068;I73-069;I73-070;I73-071</t>
  </si>
  <si>
    <t>I84-001;I84-004;I84-007;I84-009;I84-010;I84-013;I84-014;I84-015;I84-017;</t>
  </si>
  <si>
    <t>86,2 s</t>
  </si>
  <si>
    <t xml:space="preserve">         Mobiliario</t>
  </si>
  <si>
    <t>I84-006;I84-008;I84-011;I84-012;I84-016</t>
  </si>
  <si>
    <t>132,2 s</t>
  </si>
  <si>
    <t>111,2 s</t>
  </si>
  <si>
    <t>I73-058;I73-072;I73-143;</t>
  </si>
  <si>
    <t xml:space="preserve">         Servicios varios consolidado</t>
  </si>
  <si>
    <t>116,4 s</t>
  </si>
  <si>
    <t>I73-145;I73-146;I73-147;I73-148;I73-149;I73-150;I73-151;I73-154;I73-155;I73-156;I73-157;I73-161;I73-162;I73-163;I73-164;I73-165;I73-166;I73-167;I73-168;I73-169;I73-170;I73-171;I73-192;I73-197;I73-198;I73-199;I73-200;I73-203</t>
  </si>
  <si>
    <t>122,6 s</t>
  </si>
  <si>
    <t>I73-152;I73-190;I73-191;I73-194;I73-204</t>
  </si>
  <si>
    <t>110,6 s</t>
  </si>
  <si>
    <t>I73-193;I73-205;I73-206;I73-207;I73-208;I73-209;I73-210;I73-211;I73-212;I73-213;I73-214;I73-215;I73-216;I73-217;I73-218;I73-219</t>
  </si>
  <si>
    <t xml:space="preserve">         Servicios de no consultoría Proceso BID</t>
  </si>
  <si>
    <t>Proceso de aplicación de evaluación internacional del aprendizaje I73-160</t>
  </si>
  <si>
    <t xml:space="preserve">         Apoyo a la Operación</t>
  </si>
  <si>
    <t>76,8 s</t>
  </si>
  <si>
    <t xml:space="preserve">         Auditoría Externa Normal</t>
  </si>
  <si>
    <t>105,8 s</t>
  </si>
  <si>
    <t xml:space="preserve">         Auditoría concurrente para UNA</t>
  </si>
  <si>
    <t>91 s</t>
  </si>
  <si>
    <t>14 dic '17</t>
  </si>
  <si>
    <t xml:space="preserve">         Auditoría Recurrente para la UNA</t>
  </si>
  <si>
    <t>Contempla la contratación de varios servicios técnicos quye se irán definiendo en función del desarrollo del programa y los requerimientos establecidos en la programación</t>
  </si>
  <si>
    <t>Para reconocimiento de gastos; corresponde a la cuarta y quinta de sierra del año lectivo 2015,2016; primera de costa del año lectivo 2016-2107 - equivalente a 102.223.000 raciones completas; a la segunda y tercera de costa del año lectivo 2016-2017 y primera de sierra del año 2016-2017 - equivalente a 157.826.640 raciones completas; y, a la segunda y tercera de sierra del año lectivo 2016-2107 y cuarta y quinta de costa del año 2016-2017 - equivalente a 177,509,440  raciones completas. Las raciones comprenden un mix de alimentos sólidos (cereales o fruta) y líquidos (lácteos) con un valor calórico minimo determinado y su valoración contempla el valor de los alimentos y los costos proporcionales de transporte, almacenamiento y verificación por ración. Exsite un protocolo que define los calculos realizados y permite identificar las raciones entregadas y asociarlas a los procesos de adquisiciones correspondientes</t>
  </si>
  <si>
    <t xml:space="preserve">Corresponde a la cuarta y quinta de sierra del año lectivo 2016,2017; primera de costa del año lectivo 2017-2108 - equivalente a 102.223.000 raciones completas; a la segunda y tercera de costa del año lectivo 2017-2018 y primera de sierra del año 2017-2018 - equivalente a 157.826.640 raciones completas; y, a la segunda y tercera de sierra del año lectivo 2017-2018 y cuarta y quinta de costa del año 2017-2018 - equivalente a 177,509,440  raciones completas. Las raciones comprenden un mix de alimentos sólidos (cereales o frutas) y líquidos (lácteos) con un valor calórico minimo determinado y su valoración contempla el valor de los alimentos y los costos proporcionales de transporte, almacenamiento y verificación por ración. Exsite un protocolo que define los calculos realizados y permite identificar las raciones </t>
  </si>
  <si>
    <t xml:space="preserve">         Servicios de no consultoría </t>
  </si>
  <si>
    <r>
      <t xml:space="preserve">Versión: </t>
    </r>
    <r>
      <rPr>
        <sz val="10"/>
        <rFont val="Segoe UI"/>
        <family val="2"/>
      </rPr>
      <t xml:space="preserve"> 07/04/2016</t>
    </r>
  </si>
  <si>
    <t>1.3.2</t>
  </si>
  <si>
    <t>consultoría internacional</t>
  </si>
  <si>
    <t>15 ene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</si>
</sst>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uot;#,##0;[Red]&quot;$&quot;\-#,##0"/>
    <numFmt numFmtId="165" formatCode="yyyy\-mm\-dd;@"/>
    <numFmt numFmtId="166" formatCode="0.0%"/>
    <numFmt numFmtId="167" formatCode="[$USD]\ #,##0"/>
    <numFmt numFmtId="168" formatCode="_-* #,##0.00\ &quot;€&quot;_-;\-* #,##0.00\ &quot;€&quot;_-;_-* &quot;-&quot;??\ &quot;€&quot;_-;_-@_-"/>
    <numFmt numFmtId="169" formatCode="_-* #,##0.00\ _€_-;\-* #,##0.00\ _€_-;_-* &quot;-&quot;??\ _€_-;_-@_-"/>
    <numFmt numFmtId="170" formatCode="0.000000"/>
    <numFmt numFmtId="171" formatCode="_(&quot;$&quot;\ * #,##0.00_);_(&quot;$&quot;\ * \(#,##0.00\);_(&quot;$&quot;\ * &quot;-&quot;??_);_(@_)"/>
    <numFmt numFmtId="172" formatCode="_(* #,##0_);_(* \(#,##0\);_(* &quot;-&quot;??_);_(@_)"/>
    <numFmt numFmtId="173" formatCode="dd/mm/yyyy;@"/>
  </numFmts>
  <fonts count="53" x14ac:knownFonts="1">
    <font>
      <sz val="10"/>
      <color theme="1"/>
      <name val="Segoe UI"/>
      <family val="2"/>
    </font>
    <font>
      <sz val="10"/>
      <color theme="1"/>
      <name val="Segoe UI"/>
      <family val="2"/>
    </font>
    <font>
      <b/>
      <sz val="10"/>
      <color theme="1"/>
      <name val="Segoe UI"/>
      <family val="2"/>
    </font>
    <font>
      <sz val="8"/>
      <color theme="1"/>
      <name val="Calibri"/>
      <family val="2"/>
      <scheme val="minor"/>
    </font>
    <font>
      <b/>
      <sz val="12"/>
      <color theme="1"/>
      <name val="Segoe UI"/>
      <family val="2"/>
    </font>
    <font>
      <sz val="10"/>
      <name val="Arial"/>
      <family val="2"/>
    </font>
    <font>
      <sz val="12"/>
      <name val="Segoe UI"/>
      <family val="2"/>
    </font>
    <font>
      <sz val="12"/>
      <color theme="1"/>
      <name val="Segoe UI"/>
      <family val="2"/>
    </font>
    <font>
      <i/>
      <sz val="12"/>
      <color theme="1"/>
      <name val="Segoe UI"/>
      <family val="2"/>
    </font>
    <font>
      <sz val="9"/>
      <color theme="1"/>
      <name val="Segoe UI"/>
      <family val="2"/>
    </font>
    <font>
      <b/>
      <sz val="12"/>
      <name val="Segoe UI"/>
      <family val="2"/>
    </font>
    <font>
      <b/>
      <sz val="8"/>
      <name val="Segoe UI"/>
      <family val="2"/>
    </font>
    <font>
      <sz val="8"/>
      <name val="Segoe UI"/>
      <family val="2"/>
    </font>
    <font>
      <b/>
      <sz val="11"/>
      <name val="Segoe UI"/>
      <family val="2"/>
    </font>
    <font>
      <sz val="11"/>
      <name val="Segoe UI"/>
      <family val="2"/>
    </font>
    <font>
      <b/>
      <sz val="10"/>
      <name val="Segoe UI"/>
      <family val="2"/>
    </font>
    <font>
      <b/>
      <sz val="9"/>
      <name val="Segoe UI"/>
      <family val="2"/>
    </font>
    <font>
      <sz val="9"/>
      <name val="Segoe UI"/>
      <family val="2"/>
    </font>
    <font>
      <sz val="10"/>
      <name val="Segoe UI"/>
      <family val="2"/>
    </font>
    <font>
      <sz val="11"/>
      <color theme="1"/>
      <name val="Calibri"/>
      <family val="2"/>
      <scheme val="minor"/>
    </font>
    <font>
      <b/>
      <sz val="10"/>
      <name val="Arial"/>
      <family val="2"/>
    </font>
    <font>
      <sz val="10"/>
      <color rgb="FF000000"/>
      <name val="Arial"/>
      <family val="2"/>
    </font>
    <font>
      <b/>
      <sz val="10"/>
      <color rgb="FF00B050"/>
      <name val="Arial"/>
      <family val="2"/>
    </font>
    <font>
      <b/>
      <sz val="10"/>
      <color rgb="FFFF0000"/>
      <name val="Arial"/>
      <family val="2"/>
    </font>
    <font>
      <sz val="10"/>
      <color rgb="FFFF0000"/>
      <name val="Arial"/>
      <family val="2"/>
    </font>
    <font>
      <sz val="10"/>
      <color indexed="10"/>
      <name val="Arial"/>
      <family val="2"/>
    </font>
    <font>
      <b/>
      <sz val="12"/>
      <name val="Arial"/>
      <family val="2"/>
    </font>
    <font>
      <b/>
      <sz val="9"/>
      <color indexed="8"/>
      <name val="Tahoma"/>
      <family val="2"/>
    </font>
    <font>
      <sz val="9"/>
      <color indexed="8"/>
      <name val="Tahoma"/>
      <family val="2"/>
    </font>
    <font>
      <sz val="8"/>
      <name val="Arial"/>
      <family val="2"/>
    </font>
    <font>
      <sz val="7"/>
      <name val="Arial"/>
      <family val="2"/>
    </font>
    <font>
      <b/>
      <sz val="8"/>
      <color theme="0"/>
      <name val="Arial"/>
      <family val="2"/>
    </font>
    <font>
      <b/>
      <sz val="8"/>
      <color theme="3"/>
      <name val="Arial"/>
      <family val="2"/>
    </font>
    <font>
      <b/>
      <sz val="7"/>
      <color theme="0"/>
      <name val="Arial"/>
      <family val="2"/>
    </font>
    <font>
      <sz val="8"/>
      <color theme="1"/>
      <name val="Arial"/>
      <family val="2"/>
    </font>
    <font>
      <sz val="10"/>
      <name val="Calibri"/>
      <family val="2"/>
      <scheme val="minor"/>
    </font>
    <font>
      <sz val="11"/>
      <name val="Calibri"/>
      <family val="2"/>
      <scheme val="minor"/>
    </font>
    <font>
      <sz val="8"/>
      <name val="Calibri"/>
      <family val="2"/>
      <scheme val="minor"/>
    </font>
    <font>
      <sz val="10"/>
      <color theme="1"/>
      <name val="Calibri"/>
      <family val="2"/>
      <scheme val="minor"/>
    </font>
    <font>
      <b/>
      <sz val="9"/>
      <color indexed="81"/>
      <name val="Tahoma"/>
      <family val="2"/>
    </font>
    <font>
      <sz val="9"/>
      <color indexed="81"/>
      <name val="Tahoma"/>
      <family val="2"/>
    </font>
    <font>
      <sz val="9"/>
      <color rgb="FF363636"/>
      <name val="Segoe UI"/>
      <family val="2"/>
    </font>
    <font>
      <sz val="11"/>
      <color theme="1"/>
      <name val="Arial Narrow"/>
      <family val="2"/>
    </font>
    <font>
      <sz val="11"/>
      <color rgb="FF000000"/>
      <name val="Arial Narrow"/>
      <family val="2"/>
    </font>
    <font>
      <i/>
      <sz val="11"/>
      <color rgb="FF000000"/>
      <name val="Arial Narrow"/>
      <family val="2"/>
    </font>
    <font>
      <sz val="10"/>
      <color rgb="FF000000"/>
      <name val="Segoe UI"/>
      <family val="2"/>
    </font>
    <font>
      <sz val="9"/>
      <color rgb="FF363636"/>
      <name val="Arial Narrow"/>
      <family val="2"/>
    </font>
    <font>
      <sz val="9"/>
      <color rgb="FF000000"/>
      <name val="Arial Narrow"/>
      <family val="2"/>
    </font>
    <font>
      <sz val="9"/>
      <color theme="1"/>
      <name val="Arial Narrow"/>
      <family val="2"/>
    </font>
    <font>
      <b/>
      <sz val="9"/>
      <color rgb="FF0070C0"/>
      <name val="Arial Narrow"/>
      <family val="2"/>
    </font>
    <font>
      <i/>
      <sz val="9"/>
      <color rgb="FF000000"/>
      <name val="Arial Narrow"/>
      <family val="2"/>
    </font>
    <font>
      <b/>
      <sz val="9"/>
      <color rgb="FF363636"/>
      <name val="Arial Narrow"/>
      <family val="2"/>
    </font>
    <font>
      <b/>
      <sz val="9"/>
      <color theme="1"/>
      <name val="Arial Narrow"/>
      <family val="2"/>
    </font>
  </fonts>
  <fills count="2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DFE3E8"/>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ACC8EA"/>
        <bgColor rgb="FF000000"/>
      </patternFill>
    </fill>
    <fill>
      <patternFill patternType="solid">
        <fgColor rgb="FFFF0000"/>
        <bgColor rgb="FF000000"/>
      </patternFill>
    </fill>
    <fill>
      <patternFill patternType="solid">
        <fgColor rgb="FFFABF8F"/>
        <bgColor rgb="FF000000"/>
      </patternFill>
    </fill>
    <fill>
      <patternFill patternType="solid">
        <fgColor rgb="FFCCC0DA"/>
        <bgColor rgb="FF000000"/>
      </patternFill>
    </fill>
    <fill>
      <patternFill patternType="solid">
        <fgColor rgb="FFB7DEE8"/>
        <bgColor rgb="FF000000"/>
      </patternFill>
    </fill>
    <fill>
      <patternFill patternType="solid">
        <fgColor rgb="FF00FF00"/>
        <bgColor rgb="FF000000"/>
      </patternFill>
    </fill>
    <fill>
      <patternFill patternType="solid">
        <fgColor rgb="FFFFFF00"/>
        <bgColor rgb="FF000000"/>
      </patternFill>
    </fill>
    <fill>
      <patternFill patternType="solid">
        <fgColor theme="4" tint="-0.499984740745262"/>
        <bgColor indexed="64"/>
      </patternFill>
    </fill>
    <fill>
      <patternFill patternType="solid">
        <fgColor theme="8" tint="0.39997558519241921"/>
        <bgColor indexed="64"/>
      </patternFill>
    </fill>
    <fill>
      <patternFill patternType="solid">
        <fgColor rgb="FF00B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2CC"/>
        <bgColor indexed="64"/>
      </patternFill>
    </fill>
    <fill>
      <patternFill patternType="solid">
        <fgColor rgb="FFC0000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4">
    <xf numFmtId="0" fontId="0" fillId="0" borderId="0"/>
    <xf numFmtId="9" fontId="1" fillId="0" borderId="0" applyFont="0" applyFill="0" applyBorder="0" applyAlignment="0" applyProtection="0"/>
    <xf numFmtId="0" fontId="3" fillId="0" borderId="0"/>
    <xf numFmtId="0" fontId="5" fillId="0" borderId="0" applyNumberFormat="0" applyFont="0" applyFill="0" applyBorder="0" applyAlignment="0" applyProtection="0"/>
    <xf numFmtId="9" fontId="9" fillId="0" borderId="0" applyFont="0" applyFill="0" applyBorder="0" applyAlignment="0" applyProtection="0"/>
    <xf numFmtId="0" fontId="5" fillId="0" borderId="0"/>
    <xf numFmtId="0" fontId="19" fillId="0" borderId="0"/>
    <xf numFmtId="0" fontId="5"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cellStyleXfs>
  <cellXfs count="306">
    <xf numFmtId="0" fontId="0" fillId="0" borderId="0" xfId="0"/>
    <xf numFmtId="0" fontId="4" fillId="0" borderId="0" xfId="2" applyFont="1" applyFill="1" applyAlignment="1">
      <alignment horizontal="left" indent="1"/>
    </xf>
    <xf numFmtId="0" fontId="6" fillId="0" borderId="0" xfId="3" applyNumberFormat="1" applyFont="1" applyFill="1" applyBorder="1" applyAlignment="1"/>
    <xf numFmtId="0" fontId="7" fillId="0" borderId="0" xfId="2" applyFont="1" applyFill="1" applyAlignment="1">
      <alignment horizontal="left" indent="1"/>
    </xf>
    <xf numFmtId="1" fontId="7" fillId="0" borderId="0" xfId="2" applyNumberFormat="1" applyFont="1" applyFill="1" applyAlignment="1">
      <alignment horizontal="center"/>
    </xf>
    <xf numFmtId="0" fontId="7" fillId="0" borderId="0" xfId="2" applyFont="1" applyFill="1" applyAlignment="1">
      <alignment horizontal="center"/>
    </xf>
    <xf numFmtId="165" fontId="7" fillId="0" borderId="0" xfId="2" applyNumberFormat="1" applyFont="1" applyFill="1" applyAlignment="1">
      <alignment horizontal="center"/>
    </xf>
    <xf numFmtId="15" fontId="8" fillId="0" borderId="0" xfId="2" applyNumberFormat="1" applyFont="1" applyFill="1" applyAlignment="1">
      <alignment horizontal="center"/>
    </xf>
    <xf numFmtId="1" fontId="8" fillId="0" borderId="0" xfId="2" applyNumberFormat="1" applyFont="1" applyFill="1" applyAlignment="1">
      <alignment horizontal="center"/>
    </xf>
    <xf numFmtId="0" fontId="8" fillId="0" borderId="0" xfId="2" applyFont="1" applyFill="1" applyAlignment="1">
      <alignment horizontal="left" indent="1"/>
    </xf>
    <xf numFmtId="166" fontId="7" fillId="0" borderId="0" xfId="4" applyNumberFormat="1" applyFont="1" applyFill="1" applyAlignment="1">
      <alignment horizontal="center"/>
    </xf>
    <xf numFmtId="0" fontId="10" fillId="0" borderId="0" xfId="3" applyNumberFormat="1" applyFont="1" applyFill="1" applyBorder="1" applyAlignment="1"/>
    <xf numFmtId="0" fontId="11" fillId="0" borderId="0" xfId="5" applyFont="1"/>
    <xf numFmtId="0" fontId="12" fillId="0" borderId="0" xfId="5" applyFont="1"/>
    <xf numFmtId="0" fontId="14" fillId="0" borderId="0" xfId="5" applyFont="1"/>
    <xf numFmtId="0" fontId="15" fillId="3" borderId="1" xfId="5" applyFont="1" applyFill="1" applyBorder="1" applyAlignment="1">
      <alignment horizontal="center" vertical="center" wrapText="1"/>
    </xf>
    <xf numFmtId="0" fontId="16" fillId="0" borderId="1" xfId="5" applyFont="1" applyFill="1" applyBorder="1" applyAlignment="1">
      <alignment horizontal="left" vertical="center" wrapText="1" indent="1"/>
    </xf>
    <xf numFmtId="17" fontId="17" fillId="0" borderId="1" xfId="5" applyNumberFormat="1" applyFont="1" applyFill="1" applyBorder="1" applyAlignment="1">
      <alignment horizontal="center" vertical="center" wrapText="1"/>
    </xf>
    <xf numFmtId="0" fontId="15" fillId="0" borderId="1" xfId="5" applyFont="1" applyFill="1" applyBorder="1" applyAlignment="1">
      <alignment horizontal="left" vertical="center" wrapText="1" indent="1"/>
    </xf>
    <xf numFmtId="0" fontId="18" fillId="0" borderId="1" xfId="5" quotePrefix="1" applyFont="1" applyBorder="1" applyAlignment="1" applyProtection="1">
      <alignment horizontal="left" indent="1"/>
    </xf>
    <xf numFmtId="167" fontId="18" fillId="0" borderId="1" xfId="5" applyNumberFormat="1" applyFont="1" applyFill="1" applyBorder="1" applyAlignment="1">
      <alignment horizontal="right" vertical="center" wrapText="1"/>
    </xf>
    <xf numFmtId="0" fontId="18" fillId="0" borderId="1" xfId="5" applyFont="1" applyBorder="1" applyAlignment="1" applyProtection="1">
      <alignment horizontal="left" indent="1"/>
    </xf>
    <xf numFmtId="167" fontId="15" fillId="3" borderId="1" xfId="5" applyNumberFormat="1" applyFont="1" applyFill="1" applyBorder="1" applyAlignment="1">
      <alignment horizontal="right" vertical="center" wrapText="1"/>
    </xf>
    <xf numFmtId="0" fontId="2" fillId="0" borderId="0" xfId="0" applyFont="1"/>
    <xf numFmtId="0" fontId="5" fillId="8" borderId="0" xfId="6" applyFont="1" applyFill="1" applyBorder="1" applyAlignment="1">
      <alignment vertical="center"/>
    </xf>
    <xf numFmtId="0" fontId="20" fillId="8" borderId="0" xfId="6" applyFont="1" applyFill="1" applyBorder="1" applyAlignment="1">
      <alignment vertical="center"/>
    </xf>
    <xf numFmtId="4" fontId="20" fillId="9" borderId="4" xfId="6" applyNumberFormat="1" applyFont="1" applyFill="1" applyBorder="1" applyAlignment="1" applyProtection="1">
      <alignment horizontal="centerContinuous" vertical="center"/>
      <protection locked="0"/>
    </xf>
    <xf numFmtId="0" fontId="20" fillId="9" borderId="5" xfId="6" applyFont="1" applyFill="1" applyBorder="1" applyAlignment="1" applyProtection="1">
      <alignment horizontal="center" vertical="center" wrapText="1"/>
      <protection locked="0"/>
    </xf>
    <xf numFmtId="4" fontId="20" fillId="9" borderId="5" xfId="6" applyNumberFormat="1" applyFont="1" applyFill="1" applyBorder="1" applyAlignment="1" applyProtection="1">
      <alignment horizontal="center" vertical="center" wrapText="1"/>
      <protection locked="0"/>
    </xf>
    <xf numFmtId="0" fontId="20" fillId="11" borderId="5" xfId="6" applyFont="1" applyFill="1" applyBorder="1" applyAlignment="1" applyProtection="1">
      <alignment horizontal="left" vertical="center" wrapText="1"/>
    </xf>
    <xf numFmtId="0" fontId="20" fillId="11" borderId="5" xfId="6" applyFont="1" applyFill="1" applyBorder="1" applyAlignment="1" applyProtection="1">
      <alignment horizontal="center" vertical="center" wrapText="1"/>
    </xf>
    <xf numFmtId="49" fontId="20" fillId="11" borderId="5" xfId="6" applyNumberFormat="1" applyFont="1" applyFill="1" applyBorder="1" applyAlignment="1" applyProtection="1">
      <alignment vertical="center" wrapText="1"/>
    </xf>
    <xf numFmtId="0" fontId="20" fillId="11" borderId="4" xfId="6" applyFont="1" applyFill="1" applyBorder="1" applyAlignment="1" applyProtection="1">
      <alignment horizontal="left" vertical="center" wrapText="1"/>
    </xf>
    <xf numFmtId="0" fontId="20" fillId="11" borderId="4" xfId="6" applyFont="1" applyFill="1" applyBorder="1" applyAlignment="1" applyProtection="1">
      <alignment horizontal="center" vertical="center" wrapText="1"/>
    </xf>
    <xf numFmtId="4" fontId="20" fillId="11" borderId="4" xfId="6" applyNumberFormat="1" applyFont="1" applyFill="1" applyBorder="1" applyAlignment="1" applyProtection="1">
      <alignment horizontal="center" vertical="center" wrapText="1"/>
    </xf>
    <xf numFmtId="4" fontId="20" fillId="11" borderId="5" xfId="8" applyNumberFormat="1" applyFont="1" applyFill="1" applyBorder="1" applyAlignment="1" applyProtection="1">
      <alignment horizontal="center" vertical="center" wrapText="1"/>
    </xf>
    <xf numFmtId="0" fontId="20" fillId="12" borderId="5" xfId="6" applyFont="1" applyFill="1" applyBorder="1" applyAlignment="1" applyProtection="1">
      <alignment horizontal="left" vertical="center" wrapText="1"/>
    </xf>
    <xf numFmtId="0" fontId="20" fillId="12" borderId="5" xfId="6" applyFont="1" applyFill="1" applyBorder="1" applyAlignment="1" applyProtection="1">
      <alignment horizontal="center" vertical="center" wrapText="1"/>
    </xf>
    <xf numFmtId="49" fontId="20" fillId="12" borderId="5" xfId="6" applyNumberFormat="1" applyFont="1" applyFill="1" applyBorder="1" applyAlignment="1" applyProtection="1">
      <alignment vertical="center" wrapText="1"/>
    </xf>
    <xf numFmtId="3" fontId="20" fillId="12" borderId="5" xfId="6" applyNumberFormat="1" applyFont="1" applyFill="1" applyBorder="1" applyAlignment="1" applyProtection="1">
      <alignment horizontal="center" vertical="center" wrapText="1"/>
    </xf>
    <xf numFmtId="4" fontId="20" fillId="12" borderId="5" xfId="6" applyNumberFormat="1" applyFont="1" applyFill="1" applyBorder="1" applyAlignment="1" applyProtection="1">
      <alignment horizontal="center" vertical="center" wrapText="1"/>
    </xf>
    <xf numFmtId="4" fontId="5" fillId="12" borderId="5" xfId="6" applyNumberFormat="1" applyFont="1" applyFill="1" applyBorder="1" applyAlignment="1" applyProtection="1">
      <alignment horizontal="center" vertical="center" wrapText="1"/>
    </xf>
    <xf numFmtId="0" fontId="20" fillId="13" borderId="5" xfId="6" applyFont="1" applyFill="1" applyBorder="1" applyAlignment="1" applyProtection="1">
      <alignment horizontal="left" vertical="center" wrapText="1"/>
    </xf>
    <xf numFmtId="0" fontId="20" fillId="13" borderId="5" xfId="6" applyFont="1" applyFill="1" applyBorder="1" applyAlignment="1" applyProtection="1">
      <alignment horizontal="center" vertical="center" wrapText="1"/>
    </xf>
    <xf numFmtId="49" fontId="20" fillId="13" borderId="5" xfId="6" applyNumberFormat="1" applyFont="1" applyFill="1" applyBorder="1" applyAlignment="1" applyProtection="1">
      <alignment vertical="center" wrapText="1"/>
    </xf>
    <xf numFmtId="0" fontId="5" fillId="13" borderId="5" xfId="6" applyNumberFormat="1" applyFont="1" applyFill="1" applyBorder="1" applyAlignment="1" applyProtection="1">
      <alignment horizontal="left" vertical="center" wrapText="1"/>
    </xf>
    <xf numFmtId="0" fontId="5" fillId="13" borderId="5" xfId="6" applyNumberFormat="1" applyFont="1" applyFill="1" applyBorder="1" applyAlignment="1" applyProtection="1">
      <alignment horizontal="center" vertical="center" wrapText="1"/>
    </xf>
    <xf numFmtId="3" fontId="5" fillId="13" borderId="5" xfId="6" applyNumberFormat="1" applyFont="1" applyFill="1" applyBorder="1" applyAlignment="1" applyProtection="1">
      <alignment horizontal="center" vertical="center" wrapText="1"/>
    </xf>
    <xf numFmtId="4" fontId="5" fillId="13" borderId="5" xfId="6" applyNumberFormat="1" applyFont="1" applyFill="1" applyBorder="1" applyAlignment="1" applyProtection="1">
      <alignment horizontal="center" vertical="center" wrapText="1"/>
    </xf>
    <xf numFmtId="4" fontId="20" fillId="13" borderId="5" xfId="6" applyNumberFormat="1" applyFont="1" applyFill="1" applyBorder="1" applyAlignment="1" applyProtection="1">
      <alignment horizontal="center" vertical="center" wrapText="1"/>
    </xf>
    <xf numFmtId="4" fontId="20" fillId="13" borderId="5" xfId="8" applyNumberFormat="1" applyFont="1" applyFill="1" applyBorder="1" applyAlignment="1" applyProtection="1">
      <alignment horizontal="center" vertical="center" wrapText="1"/>
    </xf>
    <xf numFmtId="4" fontId="5" fillId="13" borderId="5" xfId="8" applyNumberFormat="1" applyFont="1" applyFill="1" applyBorder="1" applyAlignment="1" applyProtection="1">
      <alignment horizontal="center" vertical="center" wrapText="1"/>
    </xf>
    <xf numFmtId="0" fontId="5" fillId="0" borderId="4" xfId="6" applyFont="1" applyFill="1" applyBorder="1" applyAlignment="1" applyProtection="1">
      <alignment vertical="center" wrapText="1"/>
    </xf>
    <xf numFmtId="0" fontId="21" fillId="0" borderId="5" xfId="6" applyNumberFormat="1" applyFont="1" applyFill="1" applyBorder="1" applyAlignment="1">
      <alignment horizontal="center" vertical="center"/>
    </xf>
    <xf numFmtId="0" fontId="20" fillId="0" borderId="4" xfId="6" applyFont="1" applyFill="1" applyBorder="1" applyAlignment="1" applyProtection="1">
      <alignment horizontal="left" vertical="center" wrapText="1"/>
    </xf>
    <xf numFmtId="49" fontId="20" fillId="0" borderId="5" xfId="6" applyNumberFormat="1" applyFont="1" applyFill="1" applyBorder="1" applyAlignment="1" applyProtection="1">
      <alignment vertical="center" wrapText="1"/>
    </xf>
    <xf numFmtId="0" fontId="5" fillId="0" borderId="5" xfId="6" applyFont="1" applyFill="1" applyBorder="1" applyAlignment="1">
      <alignment vertical="center" wrapText="1"/>
    </xf>
    <xf numFmtId="0" fontId="5" fillId="0" borderId="5" xfId="6" applyNumberFormat="1" applyFont="1" applyFill="1" applyBorder="1" applyAlignment="1" applyProtection="1">
      <alignment horizontal="center" vertical="center" wrapText="1"/>
    </xf>
    <xf numFmtId="3" fontId="5" fillId="0" borderId="5" xfId="6" applyNumberFormat="1" applyFont="1" applyFill="1" applyBorder="1" applyAlignment="1" applyProtection="1">
      <alignment horizontal="center" vertical="center" wrapText="1"/>
    </xf>
    <xf numFmtId="4" fontId="5" fillId="8" borderId="5" xfId="6" applyNumberFormat="1" applyFont="1" applyFill="1" applyBorder="1" applyAlignment="1" applyProtection="1">
      <alignment horizontal="center" vertical="center" wrapText="1"/>
    </xf>
    <xf numFmtId="4" fontId="5" fillId="0" borderId="5" xfId="6" applyNumberFormat="1" applyFont="1" applyFill="1" applyBorder="1" applyAlignment="1" applyProtection="1">
      <alignment horizontal="center" vertical="center" wrapText="1"/>
    </xf>
    <xf numFmtId="4" fontId="5" fillId="0" borderId="5" xfId="8" applyNumberFormat="1" applyFont="1" applyFill="1" applyBorder="1" applyAlignment="1" applyProtection="1">
      <alignment horizontal="center" vertical="center"/>
    </xf>
    <xf numFmtId="0" fontId="20" fillId="14" borderId="5" xfId="6" applyFont="1" applyFill="1" applyBorder="1" applyAlignment="1" applyProtection="1">
      <alignment horizontal="center" vertical="center" wrapText="1"/>
      <protection hidden="1"/>
    </xf>
    <xf numFmtId="4" fontId="20" fillId="10" borderId="5" xfId="6" applyNumberFormat="1" applyFont="1" applyFill="1" applyBorder="1" applyAlignment="1" applyProtection="1">
      <alignment horizontal="center" vertical="center"/>
      <protection hidden="1"/>
    </xf>
    <xf numFmtId="0" fontId="5" fillId="0" borderId="4" xfId="6" applyFont="1" applyFill="1" applyBorder="1" applyAlignment="1" applyProtection="1">
      <alignment horizontal="center" vertical="center" wrapText="1"/>
    </xf>
    <xf numFmtId="0" fontId="5" fillId="13" borderId="5" xfId="6" applyFont="1" applyFill="1" applyBorder="1" applyAlignment="1" applyProtection="1">
      <alignment horizontal="left" vertical="center" wrapText="1"/>
    </xf>
    <xf numFmtId="0" fontId="5" fillId="13" borderId="5" xfId="6" applyFont="1" applyFill="1" applyBorder="1" applyAlignment="1" applyProtection="1">
      <alignment horizontal="center" vertical="center" wrapText="1"/>
    </xf>
    <xf numFmtId="4" fontId="5" fillId="8" borderId="5" xfId="8" applyNumberFormat="1" applyFont="1" applyFill="1" applyBorder="1" applyAlignment="1" applyProtection="1">
      <alignment horizontal="center" vertical="center"/>
    </xf>
    <xf numFmtId="4" fontId="5" fillId="8" borderId="5" xfId="6" quotePrefix="1" applyNumberFormat="1" applyFont="1" applyFill="1" applyBorder="1" applyAlignment="1" applyProtection="1">
      <alignment horizontal="center" vertical="center" wrapText="1"/>
    </xf>
    <xf numFmtId="4" fontId="20" fillId="12" borderId="5" xfId="6" applyNumberFormat="1" applyFont="1" applyFill="1" applyBorder="1" applyAlignment="1" applyProtection="1">
      <alignment horizontal="left" vertical="center" wrapText="1"/>
    </xf>
    <xf numFmtId="4" fontId="20" fillId="13" borderId="5" xfId="6" applyNumberFormat="1" applyFont="1" applyFill="1" applyBorder="1" applyAlignment="1" applyProtection="1">
      <alignment horizontal="left" vertical="center" wrapText="1"/>
    </xf>
    <xf numFmtId="0" fontId="5" fillId="0" borderId="5" xfId="6" applyFont="1" applyFill="1" applyBorder="1" applyAlignment="1" applyProtection="1">
      <alignment horizontal="left" vertical="center" wrapText="1"/>
    </xf>
    <xf numFmtId="0" fontId="5" fillId="0" borderId="5" xfId="6" applyFont="1" applyFill="1" applyBorder="1" applyAlignment="1" applyProtection="1">
      <alignment horizontal="center" vertical="center" wrapText="1"/>
    </xf>
    <xf numFmtId="4" fontId="5" fillId="8" borderId="5" xfId="6" applyNumberFormat="1" applyFont="1" applyFill="1" applyBorder="1" applyAlignment="1">
      <alignment horizontal="center" vertical="center"/>
    </xf>
    <xf numFmtId="43" fontId="5" fillId="0" borderId="5" xfId="9" applyNumberFormat="1" applyFont="1" applyFill="1" applyBorder="1" applyAlignment="1" applyProtection="1">
      <alignment horizontal="center" vertical="center" wrapText="1"/>
    </xf>
    <xf numFmtId="0" fontId="20" fillId="0" borderId="5" xfId="6" applyFont="1" applyFill="1" applyBorder="1" applyAlignment="1" applyProtection="1">
      <alignment horizontal="left" vertical="center" wrapText="1"/>
    </xf>
    <xf numFmtId="1" fontId="5" fillId="0" borderId="5" xfId="6" applyNumberFormat="1" applyFont="1" applyFill="1" applyBorder="1" applyAlignment="1" applyProtection="1">
      <alignment horizontal="center" vertical="center" wrapText="1"/>
    </xf>
    <xf numFmtId="4" fontId="20" fillId="10" borderId="4" xfId="6" applyNumberFormat="1" applyFont="1" applyFill="1" applyBorder="1" applyAlignment="1" applyProtection="1">
      <alignment horizontal="center" vertical="center" wrapText="1"/>
    </xf>
    <xf numFmtId="4" fontId="5" fillId="8" borderId="0" xfId="6" applyNumberFormat="1" applyFont="1" applyFill="1" applyBorder="1" applyAlignment="1">
      <alignment vertical="center"/>
    </xf>
    <xf numFmtId="0" fontId="5" fillId="0" borderId="4" xfId="6" applyFont="1" applyFill="1" applyBorder="1" applyAlignment="1" applyProtection="1">
      <alignment horizontal="left" vertical="center" wrapText="1"/>
    </xf>
    <xf numFmtId="0" fontId="20" fillId="0" borderId="5" xfId="6" applyNumberFormat="1" applyFont="1" applyFill="1" applyBorder="1" applyAlignment="1" applyProtection="1">
      <alignment horizontal="left" vertical="center" wrapText="1"/>
    </xf>
    <xf numFmtId="49" fontId="5" fillId="0" borderId="5" xfId="6" applyNumberFormat="1" applyFont="1" applyFill="1" applyBorder="1" applyAlignment="1" applyProtection="1">
      <alignment vertical="center" wrapText="1"/>
    </xf>
    <xf numFmtId="0" fontId="5" fillId="15" borderId="5" xfId="6" applyNumberFormat="1" applyFont="1" applyFill="1" applyBorder="1" applyAlignment="1" applyProtection="1">
      <alignment horizontal="left" vertical="center" wrapText="1"/>
    </xf>
    <xf numFmtId="0" fontId="20" fillId="0" borderId="5" xfId="6" applyFont="1" applyFill="1" applyBorder="1" applyAlignment="1" applyProtection="1">
      <alignment vertical="center" wrapText="1"/>
    </xf>
    <xf numFmtId="0" fontId="20" fillId="0" borderId="5" xfId="6" applyFont="1" applyFill="1" applyBorder="1" applyAlignment="1" applyProtection="1">
      <alignment horizontal="center" vertical="center" wrapText="1"/>
    </xf>
    <xf numFmtId="3" fontId="20" fillId="0" borderId="5" xfId="6" applyNumberFormat="1" applyFont="1" applyFill="1" applyBorder="1" applyAlignment="1" applyProtection="1">
      <alignment horizontal="center" vertical="center" wrapText="1"/>
    </xf>
    <xf numFmtId="4" fontId="20" fillId="0" borderId="5" xfId="6" applyNumberFormat="1" applyFont="1" applyFill="1" applyBorder="1" applyAlignment="1" applyProtection="1">
      <alignment horizontal="center" vertical="center" wrapText="1"/>
    </xf>
    <xf numFmtId="4" fontId="20" fillId="0" borderId="5" xfId="8" applyNumberFormat="1" applyFont="1" applyFill="1" applyBorder="1" applyAlignment="1" applyProtection="1">
      <alignment horizontal="center" vertical="center"/>
    </xf>
    <xf numFmtId="0" fontId="20" fillId="8" borderId="0" xfId="6" applyFont="1" applyFill="1" applyBorder="1" applyAlignment="1" applyProtection="1">
      <alignment vertical="center"/>
    </xf>
    <xf numFmtId="0" fontId="20" fillId="8" borderId="0" xfId="6" applyFont="1" applyFill="1" applyBorder="1" applyAlignment="1" applyProtection="1">
      <alignment horizontal="center" vertical="center"/>
    </xf>
    <xf numFmtId="0" fontId="20" fillId="8" borderId="0" xfId="6" applyFont="1" applyFill="1" applyBorder="1" applyAlignment="1" applyProtection="1">
      <alignment horizontal="left" vertical="center"/>
    </xf>
    <xf numFmtId="49" fontId="20" fillId="8" borderId="0" xfId="6" applyNumberFormat="1" applyFont="1" applyFill="1" applyBorder="1" applyAlignment="1" applyProtection="1">
      <alignment vertical="center"/>
    </xf>
    <xf numFmtId="0" fontId="5" fillId="8" borderId="0" xfId="6" applyFont="1" applyFill="1" applyBorder="1" applyAlignment="1" applyProtection="1">
      <alignment vertical="center"/>
    </xf>
    <xf numFmtId="0" fontId="5" fillId="8" borderId="0" xfId="6" applyFont="1" applyFill="1" applyBorder="1" applyAlignment="1" applyProtection="1">
      <alignment horizontal="right" vertical="center"/>
    </xf>
    <xf numFmtId="4" fontId="5" fillId="8" borderId="0" xfId="6" applyNumberFormat="1" applyFont="1" applyFill="1" applyBorder="1" applyAlignment="1" applyProtection="1">
      <alignment horizontal="right" vertical="center"/>
    </xf>
    <xf numFmtId="4" fontId="20" fillId="8" borderId="0" xfId="8" applyNumberFormat="1" applyFont="1" applyFill="1" applyBorder="1" applyAlignment="1" applyProtection="1">
      <alignment horizontal="right" vertical="center"/>
    </xf>
    <xf numFmtId="4" fontId="5" fillId="8" borderId="0" xfId="6" applyNumberFormat="1" applyFont="1" applyFill="1" applyBorder="1" applyAlignment="1">
      <alignment horizontal="right" vertical="center"/>
    </xf>
    <xf numFmtId="0" fontId="5" fillId="8" borderId="0" xfId="6" applyFont="1" applyFill="1" applyBorder="1" applyAlignment="1">
      <alignment horizontal="center" vertical="center"/>
    </xf>
    <xf numFmtId="0" fontId="5" fillId="8" borderId="0" xfId="6" applyFont="1" applyFill="1" applyBorder="1" applyAlignment="1">
      <alignment horizontal="left" vertical="center"/>
    </xf>
    <xf numFmtId="49" fontId="20" fillId="8" borderId="0" xfId="6" applyNumberFormat="1" applyFont="1" applyFill="1" applyBorder="1" applyAlignment="1">
      <alignment vertical="center"/>
    </xf>
    <xf numFmtId="1" fontId="5" fillId="8" borderId="0" xfId="6" applyNumberFormat="1" applyFont="1" applyFill="1" applyBorder="1" applyAlignment="1">
      <alignment vertical="center"/>
    </xf>
    <xf numFmtId="4" fontId="22" fillId="8" borderId="0" xfId="6" applyNumberFormat="1" applyFont="1" applyFill="1" applyBorder="1" applyAlignment="1">
      <alignment vertical="center"/>
    </xf>
    <xf numFmtId="0" fontId="20" fillId="8" borderId="5" xfId="6" applyFont="1" applyFill="1" applyBorder="1" applyAlignment="1">
      <alignment vertical="center"/>
    </xf>
    <xf numFmtId="0" fontId="20" fillId="8" borderId="14" xfId="6" applyFont="1" applyFill="1" applyBorder="1" applyAlignment="1">
      <alignment vertical="center"/>
    </xf>
    <xf numFmtId="4" fontId="20" fillId="8" borderId="0" xfId="6" applyNumberFormat="1" applyFont="1" applyFill="1" applyBorder="1" applyAlignment="1">
      <alignment vertical="center"/>
    </xf>
    <xf numFmtId="4" fontId="20" fillId="8" borderId="15" xfId="6" applyNumberFormat="1" applyFont="1" applyFill="1" applyBorder="1" applyAlignment="1">
      <alignment vertical="center"/>
    </xf>
    <xf numFmtId="4" fontId="20" fillId="8" borderId="5" xfId="10" applyNumberFormat="1" applyFont="1" applyFill="1" applyBorder="1" applyAlignment="1">
      <alignment vertical="center"/>
    </xf>
    <xf numFmtId="4" fontId="20" fillId="8" borderId="0" xfId="10" applyNumberFormat="1" applyFont="1" applyFill="1" applyBorder="1" applyAlignment="1">
      <alignment vertical="center"/>
    </xf>
    <xf numFmtId="4" fontId="20" fillId="0" borderId="0" xfId="10" applyNumberFormat="1" applyFont="1" applyFill="1" applyBorder="1" applyAlignment="1">
      <alignment vertical="center"/>
    </xf>
    <xf numFmtId="4" fontId="5" fillId="10" borderId="0" xfId="6" applyNumberFormat="1" applyFont="1" applyFill="1" applyBorder="1" applyAlignment="1">
      <alignment vertical="center"/>
    </xf>
    <xf numFmtId="0" fontId="20" fillId="9" borderId="5" xfId="6" applyFont="1" applyFill="1" applyBorder="1" applyAlignment="1" applyProtection="1">
      <alignment horizontal="center" vertical="center"/>
      <protection locked="0"/>
    </xf>
    <xf numFmtId="49" fontId="23" fillId="11" borderId="5" xfId="6" applyNumberFormat="1" applyFont="1" applyFill="1" applyBorder="1" applyAlignment="1" applyProtection="1">
      <alignment vertical="center" wrapText="1"/>
    </xf>
    <xf numFmtId="0" fontId="23" fillId="12" borderId="5" xfId="6" applyFont="1" applyFill="1" applyBorder="1" applyAlignment="1" applyProtection="1">
      <alignment horizontal="left" vertical="center" wrapText="1"/>
    </xf>
    <xf numFmtId="0" fontId="20" fillId="15" borderId="5" xfId="6" applyFont="1" applyFill="1" applyBorder="1" applyAlignment="1" applyProtection="1">
      <alignment horizontal="left" vertical="center" wrapText="1"/>
    </xf>
    <xf numFmtId="0" fontId="23" fillId="13" borderId="5" xfId="6" applyFont="1" applyFill="1" applyBorder="1" applyAlignment="1" applyProtection="1">
      <alignment horizontal="left" vertical="center" wrapText="1"/>
    </xf>
    <xf numFmtId="49" fontId="24" fillId="0" borderId="5" xfId="6" applyNumberFormat="1" applyFont="1" applyFill="1" applyBorder="1" applyAlignment="1" applyProtection="1">
      <alignment vertical="center" wrapText="1"/>
    </xf>
    <xf numFmtId="4" fontId="26" fillId="8" borderId="0" xfId="6" applyNumberFormat="1" applyFont="1" applyFill="1" applyBorder="1" applyAlignment="1">
      <alignment vertical="center"/>
    </xf>
    <xf numFmtId="0" fontId="29" fillId="0" borderId="0" xfId="6" applyFont="1" applyFill="1"/>
    <xf numFmtId="0" fontId="29" fillId="0" borderId="0" xfId="6" applyFont="1" applyFill="1" applyAlignment="1">
      <alignment horizontal="center" vertical="center"/>
    </xf>
    <xf numFmtId="0" fontId="29" fillId="0" borderId="0" xfId="6" applyFont="1" applyFill="1" applyAlignment="1">
      <alignment horizontal="center"/>
    </xf>
    <xf numFmtId="0" fontId="29" fillId="0" borderId="0" xfId="6" applyFont="1" applyFill="1" applyAlignment="1">
      <alignment horizontal="left" vertical="center"/>
    </xf>
    <xf numFmtId="0" fontId="30" fillId="0" borderId="0" xfId="6" applyFont="1" applyFill="1"/>
    <xf numFmtId="171" fontId="29" fillId="0" borderId="0" xfId="11" applyFont="1" applyFill="1" applyBorder="1" applyAlignment="1">
      <alignment horizontal="center" vertical="center" wrapText="1"/>
    </xf>
    <xf numFmtId="0" fontId="31" fillId="16" borderId="5" xfId="6" applyFont="1" applyFill="1" applyBorder="1" applyAlignment="1">
      <alignment horizontal="center" vertical="center" wrapText="1"/>
    </xf>
    <xf numFmtId="0" fontId="32" fillId="17" borderId="5" xfId="6" applyFont="1" applyFill="1" applyBorder="1" applyAlignment="1">
      <alignment horizontal="center" vertical="center" wrapText="1"/>
    </xf>
    <xf numFmtId="0" fontId="31" fillId="16" borderId="5" xfId="6" applyNumberFormat="1" applyFont="1" applyFill="1" applyBorder="1" applyAlignment="1">
      <alignment horizontal="center" vertical="center" wrapText="1"/>
    </xf>
    <xf numFmtId="0" fontId="31" fillId="16" borderId="5" xfId="6" applyNumberFormat="1" applyFont="1" applyFill="1" applyBorder="1" applyAlignment="1">
      <alignment horizontal="left" vertical="center" wrapText="1"/>
    </xf>
    <xf numFmtId="0" fontId="33" fillId="16" borderId="5" xfId="6" applyNumberFormat="1" applyFont="1" applyFill="1" applyBorder="1" applyAlignment="1">
      <alignment horizontal="center" vertical="center" wrapText="1"/>
    </xf>
    <xf numFmtId="171" fontId="31" fillId="16" borderId="5" xfId="11" applyFont="1" applyFill="1" applyBorder="1" applyAlignment="1">
      <alignment horizontal="center" vertical="center" wrapText="1"/>
    </xf>
    <xf numFmtId="171" fontId="31" fillId="18" borderId="9" xfId="11" applyFont="1" applyFill="1" applyBorder="1" applyAlignment="1">
      <alignment horizontal="center" vertical="center" wrapText="1"/>
    </xf>
    <xf numFmtId="171" fontId="31" fillId="19" borderId="9" xfId="11" applyFont="1" applyFill="1" applyBorder="1" applyAlignment="1">
      <alignment horizontal="center" vertical="center" wrapText="1"/>
    </xf>
    <xf numFmtId="171" fontId="31" fillId="19" borderId="0" xfId="11" applyFont="1" applyFill="1" applyBorder="1" applyAlignment="1">
      <alignment horizontal="center" vertical="center" wrapText="1"/>
    </xf>
    <xf numFmtId="0" fontId="34" fillId="0" borderId="0" xfId="6" applyFont="1" applyAlignment="1">
      <alignment horizontal="center" vertical="center"/>
    </xf>
    <xf numFmtId="0" fontId="29" fillId="0" borderId="5" xfId="6" applyFont="1" applyFill="1" applyBorder="1" applyAlignment="1">
      <alignment horizontal="center" vertical="center" wrapText="1"/>
    </xf>
    <xf numFmtId="0" fontId="29" fillId="0" borderId="5" xfId="6" applyFont="1" applyFill="1" applyBorder="1" applyAlignment="1">
      <alignment vertical="top" wrapText="1"/>
    </xf>
    <xf numFmtId="49" fontId="29" fillId="0" borderId="5" xfId="6" applyNumberFormat="1" applyFont="1" applyFill="1" applyBorder="1" applyAlignment="1">
      <alignment horizontal="center" vertical="center" wrapText="1"/>
    </xf>
    <xf numFmtId="9" fontId="29" fillId="0" borderId="5" xfId="6" applyNumberFormat="1" applyFont="1" applyFill="1" applyBorder="1" applyAlignment="1">
      <alignment horizontal="center" vertical="center" wrapText="1"/>
    </xf>
    <xf numFmtId="0" fontId="29" fillId="0" borderId="5" xfId="6" applyFont="1" applyFill="1" applyBorder="1" applyAlignment="1">
      <alignment horizontal="center" vertical="center"/>
    </xf>
    <xf numFmtId="0" fontId="29" fillId="0" borderId="5" xfId="6" applyNumberFormat="1" applyFont="1" applyFill="1" applyBorder="1" applyAlignment="1">
      <alignment horizontal="center" vertical="center" wrapText="1"/>
    </xf>
    <xf numFmtId="15" fontId="29" fillId="0" borderId="5" xfId="6" applyNumberFormat="1" applyFont="1" applyFill="1" applyBorder="1" applyAlignment="1">
      <alignment horizontal="center" vertical="center"/>
    </xf>
    <xf numFmtId="0" fontId="29" fillId="0" borderId="5" xfId="6" applyFont="1" applyFill="1" applyBorder="1" applyAlignment="1">
      <alignment vertical="center"/>
    </xf>
    <xf numFmtId="1" fontId="35" fillId="0" borderId="5" xfId="6" applyNumberFormat="1" applyFont="1" applyFill="1" applyBorder="1" applyAlignment="1">
      <alignment horizontal="left" vertical="center" wrapText="1"/>
    </xf>
    <xf numFmtId="1" fontId="35" fillId="0" borderId="5" xfId="6" applyNumberFormat="1" applyFont="1" applyFill="1" applyBorder="1" applyAlignment="1" applyProtection="1">
      <alignment horizontal="center" vertical="center" wrapText="1"/>
    </xf>
    <xf numFmtId="0" fontId="29" fillId="0" borderId="5" xfId="6" applyFont="1" applyFill="1" applyBorder="1" applyAlignment="1">
      <alignment wrapText="1"/>
    </xf>
    <xf numFmtId="171" fontId="29" fillId="0" borderId="5" xfId="11" applyFont="1" applyFill="1" applyBorder="1" applyAlignment="1">
      <alignment vertical="center" wrapText="1"/>
    </xf>
    <xf numFmtId="171" fontId="29" fillId="0" borderId="5" xfId="11" applyFont="1" applyFill="1" applyBorder="1" applyAlignment="1">
      <alignment horizontal="center" vertical="center"/>
    </xf>
    <xf numFmtId="171" fontId="29" fillId="0" borderId="5" xfId="11" applyFont="1" applyFill="1" applyBorder="1" applyAlignment="1">
      <alignment horizontal="center" vertical="center" wrapText="1"/>
    </xf>
    <xf numFmtId="0" fontId="36" fillId="0" borderId="5" xfId="6" applyFont="1" applyFill="1" applyBorder="1"/>
    <xf numFmtId="0" fontId="29" fillId="0" borderId="5" xfId="6" applyFont="1" applyFill="1" applyBorder="1" applyAlignment="1">
      <alignment vertical="center" wrapText="1"/>
    </xf>
    <xf numFmtId="49" fontId="29" fillId="0" borderId="5" xfId="6" applyNumberFormat="1" applyFont="1" applyFill="1" applyBorder="1" applyAlignment="1">
      <alignment horizontal="center" vertical="center"/>
    </xf>
    <xf numFmtId="49" fontId="29" fillId="0" borderId="5" xfId="6" applyNumberFormat="1" applyFont="1" applyFill="1" applyBorder="1" applyAlignment="1">
      <alignment vertical="center" wrapText="1"/>
    </xf>
    <xf numFmtId="49" fontId="29" fillId="0" borderId="5" xfId="6" applyNumberFormat="1" applyFont="1" applyFill="1" applyBorder="1" applyAlignment="1">
      <alignment horizontal="left" vertical="center" wrapText="1"/>
    </xf>
    <xf numFmtId="15" fontId="29" fillId="0" borderId="5" xfId="6" applyNumberFormat="1" applyFont="1" applyFill="1" applyBorder="1" applyAlignment="1">
      <alignment horizontal="center" vertical="center" wrapText="1"/>
    </xf>
    <xf numFmtId="1" fontId="35" fillId="0" borderId="5" xfId="6" applyNumberFormat="1" applyFont="1" applyFill="1" applyBorder="1" applyAlignment="1" applyProtection="1">
      <alignment horizontal="left" vertical="center" wrapText="1"/>
    </xf>
    <xf numFmtId="0" fontId="29" fillId="0" borderId="5" xfId="6" applyFont="1" applyFill="1" applyBorder="1" applyAlignment="1">
      <alignment horizontal="left" vertical="center" wrapText="1"/>
    </xf>
    <xf numFmtId="171" fontId="29" fillId="0" borderId="5" xfId="11" applyFont="1" applyFill="1" applyBorder="1" applyAlignment="1">
      <alignment vertical="center"/>
    </xf>
    <xf numFmtId="171" fontId="29" fillId="0" borderId="5" xfId="11" applyFont="1" applyFill="1" applyBorder="1" applyAlignment="1">
      <alignment horizontal="right" vertical="center" wrapText="1"/>
    </xf>
    <xf numFmtId="171" fontId="29" fillId="0" borderId="5" xfId="11" applyFont="1" applyFill="1" applyBorder="1" applyAlignment="1">
      <alignment horizontal="right" vertical="center"/>
    </xf>
    <xf numFmtId="0" fontId="29" fillId="0" borderId="5" xfId="6" applyFont="1" applyFill="1" applyBorder="1" applyAlignment="1">
      <alignment horizontal="left" vertical="top" wrapText="1"/>
    </xf>
    <xf numFmtId="171" fontId="29" fillId="0" borderId="0" xfId="6" applyNumberFormat="1" applyFont="1" applyFill="1"/>
    <xf numFmtId="0" fontId="35" fillId="0" borderId="5" xfId="6" applyFont="1" applyFill="1" applyBorder="1" applyAlignment="1">
      <alignment horizontal="left" vertical="center" wrapText="1"/>
    </xf>
    <xf numFmtId="0" fontId="29" fillId="0" borderId="5" xfId="6" applyFont="1" applyFill="1" applyBorder="1"/>
    <xf numFmtId="0" fontId="29" fillId="7" borderId="5" xfId="6" applyNumberFormat="1" applyFont="1" applyFill="1" applyBorder="1" applyAlignment="1">
      <alignment horizontal="center" vertical="center" wrapText="1"/>
    </xf>
    <xf numFmtId="15" fontId="29" fillId="7" borderId="5" xfId="6" applyNumberFormat="1" applyFont="1" applyFill="1" applyBorder="1" applyAlignment="1">
      <alignment horizontal="center" vertical="center" wrapText="1"/>
    </xf>
    <xf numFmtId="1" fontId="35" fillId="7" borderId="5" xfId="6" applyNumberFormat="1" applyFont="1" applyFill="1" applyBorder="1" applyAlignment="1" applyProtection="1">
      <alignment horizontal="left" vertical="center" wrapText="1"/>
    </xf>
    <xf numFmtId="1" fontId="35" fillId="7" borderId="5" xfId="6" applyNumberFormat="1" applyFont="1" applyFill="1" applyBorder="1" applyAlignment="1" applyProtection="1">
      <alignment horizontal="center" vertical="center" wrapText="1"/>
    </xf>
    <xf numFmtId="0" fontId="29" fillId="7" borderId="5" xfId="6" applyFont="1" applyFill="1" applyBorder="1" applyAlignment="1">
      <alignment horizontal="center" vertical="center" wrapText="1"/>
    </xf>
    <xf numFmtId="0" fontId="29" fillId="7" borderId="5" xfId="6" applyFont="1" applyFill="1" applyBorder="1" applyAlignment="1">
      <alignment wrapText="1"/>
    </xf>
    <xf numFmtId="171" fontId="29" fillId="7" borderId="5" xfId="11" applyFont="1" applyFill="1" applyBorder="1" applyAlignment="1">
      <alignment vertical="center" wrapText="1"/>
    </xf>
    <xf numFmtId="171" fontId="29" fillId="7" borderId="5" xfId="11" applyFont="1" applyFill="1" applyBorder="1" applyAlignment="1">
      <alignment horizontal="center" vertical="center" wrapText="1"/>
    </xf>
    <xf numFmtId="0" fontId="29" fillId="7" borderId="5" xfId="6" applyFont="1" applyFill="1" applyBorder="1" applyAlignment="1">
      <alignment horizontal="center" vertical="center"/>
    </xf>
    <xf numFmtId="0" fontId="29" fillId="7" borderId="0" xfId="6" applyFont="1" applyFill="1"/>
    <xf numFmtId="49" fontId="29" fillId="0" borderId="5" xfId="6" applyNumberFormat="1" applyFont="1" applyFill="1" applyBorder="1" applyAlignment="1">
      <alignment vertical="top" wrapText="1"/>
    </xf>
    <xf numFmtId="49" fontId="29" fillId="0" borderId="5" xfId="6" applyNumberFormat="1" applyFont="1" applyFill="1" applyBorder="1" applyAlignment="1">
      <alignment horizontal="left" vertical="top" wrapText="1"/>
    </xf>
    <xf numFmtId="15" fontId="29" fillId="0" borderId="5" xfId="6" applyNumberFormat="1" applyFont="1" applyFill="1" applyBorder="1"/>
    <xf numFmtId="171" fontId="29" fillId="0" borderId="5" xfId="11" applyFont="1" applyFill="1" applyBorder="1"/>
    <xf numFmtId="9" fontId="29" fillId="0" borderId="5" xfId="6" applyNumberFormat="1" applyFont="1" applyFill="1" applyBorder="1" applyAlignment="1">
      <alignment horizontal="center" vertical="center"/>
    </xf>
    <xf numFmtId="43" fontId="3" fillId="0" borderId="5" xfId="12" applyFont="1" applyFill="1" applyBorder="1" applyAlignment="1">
      <alignment horizontal="left" vertical="center" wrapText="1"/>
    </xf>
    <xf numFmtId="171" fontId="30" fillId="0" borderId="5" xfId="11" applyFont="1" applyFill="1" applyBorder="1" applyAlignment="1">
      <alignment vertical="center" wrapText="1"/>
    </xf>
    <xf numFmtId="171" fontId="30" fillId="0" borderId="5" xfId="11" applyFont="1" applyFill="1" applyBorder="1"/>
    <xf numFmtId="0" fontId="29" fillId="0" borderId="5" xfId="6" applyNumberFormat="1" applyFont="1" applyFill="1" applyBorder="1" applyAlignment="1">
      <alignment horizontal="left" vertical="center" wrapText="1"/>
    </xf>
    <xf numFmtId="171" fontId="36" fillId="0" borderId="5" xfId="11" applyFont="1" applyFill="1" applyBorder="1" applyAlignment="1">
      <alignment horizontal="center" vertical="center" wrapText="1"/>
    </xf>
    <xf numFmtId="0" fontId="29" fillId="0" borderId="5" xfId="6" applyFont="1" applyFill="1" applyBorder="1" applyAlignment="1">
      <alignment horizontal="left" wrapText="1"/>
    </xf>
    <xf numFmtId="0" fontId="29" fillId="0" borderId="5" xfId="6" applyFont="1" applyFill="1" applyBorder="1" applyAlignment="1">
      <alignment horizontal="center" wrapText="1"/>
    </xf>
    <xf numFmtId="15" fontId="29" fillId="0" borderId="5" xfId="6" applyNumberFormat="1" applyFont="1" applyFill="1" applyBorder="1" applyAlignment="1">
      <alignment wrapText="1"/>
    </xf>
    <xf numFmtId="171" fontId="29" fillId="0" borderId="5" xfId="11" applyFont="1" applyFill="1" applyBorder="1" applyAlignment="1">
      <alignment wrapText="1"/>
    </xf>
    <xf numFmtId="171" fontId="30" fillId="0" borderId="5" xfId="11" applyFont="1" applyFill="1" applyBorder="1" applyAlignment="1">
      <alignment wrapText="1"/>
    </xf>
    <xf numFmtId="49" fontId="29" fillId="0" borderId="5" xfId="6" applyNumberFormat="1" applyFont="1" applyFill="1" applyBorder="1" applyAlignment="1">
      <alignment horizontal="left" wrapText="1"/>
    </xf>
    <xf numFmtId="0" fontId="3" fillId="0" borderId="5" xfId="6" applyFont="1" applyFill="1" applyBorder="1" applyAlignment="1">
      <alignment horizontal="left" vertical="center" wrapText="1"/>
    </xf>
    <xf numFmtId="171" fontId="29" fillId="20" borderId="5" xfId="11" applyFont="1" applyFill="1" applyBorder="1" applyAlignment="1">
      <alignment horizontal="center" vertical="center" wrapText="1"/>
    </xf>
    <xf numFmtId="0" fontId="29" fillId="0" borderId="5" xfId="6" applyFont="1" applyFill="1" applyBorder="1" applyAlignment="1">
      <alignment horizontal="center"/>
    </xf>
    <xf numFmtId="1" fontId="29" fillId="0" borderId="5" xfId="6" applyNumberFormat="1" applyFont="1" applyFill="1" applyBorder="1" applyAlignment="1">
      <alignment horizontal="center" vertical="center" wrapText="1"/>
    </xf>
    <xf numFmtId="0" fontId="29" fillId="0" borderId="0" xfId="6" applyFont="1" applyFill="1" applyBorder="1" applyAlignment="1">
      <alignment horizontal="center" vertical="center"/>
    </xf>
    <xf numFmtId="171" fontId="30" fillId="0" borderId="5" xfId="11" applyFont="1" applyFill="1" applyBorder="1" applyAlignment="1">
      <alignment vertical="center"/>
    </xf>
    <xf numFmtId="15" fontId="29" fillId="7" borderId="5" xfId="6" applyNumberFormat="1" applyFont="1" applyFill="1" applyBorder="1" applyAlignment="1">
      <alignment wrapText="1"/>
    </xf>
    <xf numFmtId="171" fontId="29" fillId="7" borderId="5" xfId="11" applyFont="1" applyFill="1" applyBorder="1" applyAlignment="1">
      <alignment wrapText="1"/>
    </xf>
    <xf numFmtId="1" fontId="37" fillId="0" borderId="5" xfId="6" applyNumberFormat="1" applyFont="1" applyFill="1" applyBorder="1" applyAlignment="1" applyProtection="1">
      <alignment horizontal="left" vertical="center" wrapText="1"/>
      <protection locked="0"/>
    </xf>
    <xf numFmtId="1" fontId="29" fillId="0" borderId="5" xfId="12" applyNumberFormat="1" applyFont="1" applyFill="1" applyBorder="1" applyAlignment="1">
      <alignment horizontal="center" vertical="center" wrapText="1"/>
    </xf>
    <xf numFmtId="171" fontId="30" fillId="0" borderId="5" xfId="11" applyFont="1" applyFill="1" applyBorder="1" applyAlignment="1">
      <alignment horizontal="center" vertical="center"/>
    </xf>
    <xf numFmtId="1" fontId="35" fillId="0" borderId="5" xfId="6" applyNumberFormat="1" applyFont="1" applyFill="1" applyBorder="1" applyAlignment="1" applyProtection="1">
      <alignment horizontal="left" vertical="center" wrapText="1"/>
      <protection locked="0"/>
    </xf>
    <xf numFmtId="0" fontId="29" fillId="0" borderId="5" xfId="6" applyNumberFormat="1" applyFont="1" applyFill="1" applyBorder="1" applyAlignment="1">
      <alignment wrapText="1"/>
    </xf>
    <xf numFmtId="14" fontId="29" fillId="0" borderId="5" xfId="6" applyNumberFormat="1" applyFont="1" applyFill="1" applyBorder="1" applyAlignment="1">
      <alignment horizontal="center" vertical="center"/>
    </xf>
    <xf numFmtId="3" fontId="29" fillId="0" borderId="5" xfId="6" applyNumberFormat="1" applyFont="1" applyFill="1" applyBorder="1" applyAlignment="1">
      <alignment horizontal="center" vertical="center"/>
    </xf>
    <xf numFmtId="0" fontId="29" fillId="0" borderId="5" xfId="6" applyFont="1" applyFill="1" applyBorder="1" applyAlignment="1"/>
    <xf numFmtId="0" fontId="29" fillId="0" borderId="5" xfId="6" applyNumberFormat="1" applyFont="1" applyFill="1" applyBorder="1" applyAlignment="1">
      <alignment vertical="center" wrapText="1"/>
    </xf>
    <xf numFmtId="0" fontId="29" fillId="21" borderId="5" xfId="6" applyNumberFormat="1" applyFont="1" applyFill="1" applyBorder="1" applyAlignment="1">
      <alignment horizontal="center" vertical="center" wrapText="1"/>
    </xf>
    <xf numFmtId="14" fontId="29" fillId="21" borderId="5" xfId="6" applyNumberFormat="1" applyFont="1" applyFill="1" applyBorder="1" applyAlignment="1">
      <alignment horizontal="center" vertical="center"/>
    </xf>
    <xf numFmtId="1" fontId="35" fillId="21" borderId="5" xfId="6" applyNumberFormat="1" applyFont="1" applyFill="1" applyBorder="1" applyAlignment="1" applyProtection="1">
      <alignment horizontal="left" vertical="center" wrapText="1"/>
      <protection locked="0"/>
    </xf>
    <xf numFmtId="1" fontId="35" fillId="21" borderId="5" xfId="6" applyNumberFormat="1" applyFont="1" applyFill="1" applyBorder="1" applyAlignment="1" applyProtection="1">
      <alignment horizontal="center" vertical="center" wrapText="1"/>
    </xf>
    <xf numFmtId="0" fontId="29" fillId="21" borderId="5" xfId="6" applyFont="1" applyFill="1" applyBorder="1" applyAlignment="1">
      <alignment horizontal="center" vertical="center"/>
    </xf>
    <xf numFmtId="0" fontId="29" fillId="21" borderId="5" xfId="6" applyFont="1" applyFill="1" applyBorder="1" applyAlignment="1">
      <alignment horizontal="left" vertical="center" wrapText="1"/>
    </xf>
    <xf numFmtId="171" fontId="29" fillId="21" borderId="5" xfId="11" applyFont="1" applyFill="1" applyBorder="1" applyAlignment="1">
      <alignment vertical="center" wrapText="1"/>
    </xf>
    <xf numFmtId="171" fontId="29" fillId="21" borderId="5" xfId="11" applyFont="1" applyFill="1" applyBorder="1"/>
    <xf numFmtId="171" fontId="29" fillId="21" borderId="5" xfId="11" applyFont="1" applyFill="1" applyBorder="1" applyAlignment="1">
      <alignment horizontal="center" vertical="center" wrapText="1"/>
    </xf>
    <xf numFmtId="0" fontId="29" fillId="21" borderId="0" xfId="6" applyFont="1" applyFill="1"/>
    <xf numFmtId="0" fontId="29" fillId="0" borderId="5" xfId="6" applyFont="1" applyFill="1" applyBorder="1" applyAlignment="1">
      <alignment horizontal="left" vertical="center"/>
    </xf>
    <xf numFmtId="15" fontId="29" fillId="0" borderId="5" xfId="6" applyNumberFormat="1" applyFont="1" applyFill="1" applyBorder="1" applyAlignment="1">
      <alignment horizontal="left" vertical="center"/>
    </xf>
    <xf numFmtId="171" fontId="29" fillId="0" borderId="5" xfId="11" applyFont="1" applyFill="1" applyBorder="1" applyAlignment="1">
      <alignment horizontal="left" vertical="center"/>
    </xf>
    <xf numFmtId="172" fontId="29" fillId="0" borderId="5" xfId="12" applyNumberFormat="1" applyFont="1" applyFill="1" applyBorder="1" applyAlignment="1">
      <alignment horizontal="center" vertical="center" wrapText="1"/>
    </xf>
    <xf numFmtId="171" fontId="29" fillId="0" borderId="5" xfId="13" applyFont="1" applyFill="1" applyBorder="1" applyAlignment="1">
      <alignment vertical="center" wrapText="1"/>
    </xf>
    <xf numFmtId="0" fontId="29" fillId="0" borderId="5" xfId="6" applyNumberFormat="1" applyFont="1" applyFill="1" applyBorder="1" applyAlignment="1">
      <alignment horizontal="center" vertical="center"/>
    </xf>
    <xf numFmtId="15" fontId="29" fillId="0" borderId="5" xfId="6" applyNumberFormat="1" applyFont="1" applyFill="1" applyBorder="1" applyAlignment="1">
      <alignment vertical="center"/>
    </xf>
    <xf numFmtId="171" fontId="29" fillId="0" borderId="5" xfId="6" applyNumberFormat="1" applyFont="1" applyFill="1" applyBorder="1" applyAlignment="1">
      <alignment horizontal="center" vertical="center"/>
    </xf>
    <xf numFmtId="0" fontId="38" fillId="0" borderId="5" xfId="6" applyFont="1" applyFill="1" applyBorder="1" applyAlignment="1">
      <alignment horizontal="left" vertical="center" wrapText="1"/>
    </xf>
    <xf numFmtId="0" fontId="35" fillId="0" borderId="5" xfId="6" applyFont="1" applyFill="1" applyBorder="1" applyAlignment="1" applyProtection="1">
      <alignment horizontal="left" vertical="center" wrapText="1"/>
      <protection locked="0"/>
    </xf>
    <xf numFmtId="49" fontId="29" fillId="0" borderId="5" xfId="6" applyNumberFormat="1" applyFont="1" applyFill="1" applyBorder="1" applyAlignment="1">
      <alignment horizontal="center" wrapText="1"/>
    </xf>
    <xf numFmtId="0" fontId="36" fillId="0" borderId="5" xfId="6" applyFont="1" applyFill="1" applyBorder="1" applyAlignment="1">
      <alignment horizontal="center" vertical="center"/>
    </xf>
    <xf numFmtId="171" fontId="29" fillId="0" borderId="0" xfId="6" applyNumberFormat="1" applyFont="1" applyFill="1" applyAlignment="1">
      <alignment horizontal="center" vertical="center"/>
    </xf>
    <xf numFmtId="173" fontId="6" fillId="0" borderId="0" xfId="3" applyNumberFormat="1" applyFont="1" applyFill="1" applyBorder="1" applyAlignment="1"/>
    <xf numFmtId="0" fontId="29" fillId="7" borderId="5" xfId="6" applyFont="1" applyFill="1" applyBorder="1" applyAlignment="1">
      <alignment horizontal="left" vertical="center" wrapText="1"/>
    </xf>
    <xf numFmtId="0" fontId="41" fillId="4" borderId="2" xfId="0" applyFont="1" applyFill="1" applyBorder="1" applyAlignment="1">
      <alignment vertical="center" wrapText="1"/>
    </xf>
    <xf numFmtId="0" fontId="41" fillId="4" borderId="2" xfId="0" applyFont="1" applyFill="1" applyBorder="1" applyAlignment="1">
      <alignment horizontal="center" vertical="center" wrapText="1"/>
    </xf>
    <xf numFmtId="0" fontId="43" fillId="5" borderId="2" xfId="0" applyFont="1" applyFill="1" applyBorder="1" applyAlignment="1">
      <alignment horizontal="right" vertical="center" wrapText="1"/>
    </xf>
    <xf numFmtId="0" fontId="43" fillId="5" borderId="2" xfId="0" applyFont="1" applyFill="1" applyBorder="1" applyAlignment="1">
      <alignment vertical="center" wrapText="1"/>
    </xf>
    <xf numFmtId="164" fontId="43" fillId="5" borderId="2" xfId="0" applyNumberFormat="1" applyFont="1" applyFill="1" applyBorder="1" applyAlignment="1">
      <alignment horizontal="right" vertical="center" wrapText="1"/>
    </xf>
    <xf numFmtId="0" fontId="44" fillId="5" borderId="2" xfId="0" applyFont="1" applyFill="1" applyBorder="1" applyAlignment="1">
      <alignment horizontal="right" vertical="center" wrapText="1"/>
    </xf>
    <xf numFmtId="0" fontId="42" fillId="5" borderId="2" xfId="0" applyFont="1" applyFill="1" applyBorder="1" applyAlignment="1">
      <alignment vertical="center" wrapText="1"/>
    </xf>
    <xf numFmtId="0" fontId="43" fillId="5" borderId="2" xfId="0" applyFont="1" applyFill="1" applyBorder="1" applyAlignment="1">
      <alignment horizontal="center" vertical="center" wrapText="1"/>
    </xf>
    <xf numFmtId="164" fontId="45" fillId="5" borderId="2" xfId="0" applyNumberFormat="1" applyFont="1" applyFill="1" applyBorder="1" applyAlignment="1">
      <alignment horizontal="right" vertical="center" wrapText="1"/>
    </xf>
    <xf numFmtId="0" fontId="42" fillId="5" borderId="2" xfId="0" applyFont="1" applyFill="1" applyBorder="1" applyAlignment="1">
      <alignment horizontal="right" vertical="center" wrapText="1"/>
    </xf>
    <xf numFmtId="0" fontId="43" fillId="24" borderId="2" xfId="0" applyFont="1" applyFill="1" applyBorder="1" applyAlignment="1">
      <alignment vertical="center" wrapText="1"/>
    </xf>
    <xf numFmtId="0" fontId="46" fillId="4" borderId="2" xfId="0" applyFont="1" applyFill="1" applyBorder="1" applyAlignment="1">
      <alignment vertical="center" wrapText="1"/>
    </xf>
    <xf numFmtId="0" fontId="46" fillId="4" borderId="2" xfId="0" applyFont="1" applyFill="1" applyBorder="1" applyAlignment="1">
      <alignment horizontal="center" vertical="center" wrapText="1"/>
    </xf>
    <xf numFmtId="0" fontId="47" fillId="5" borderId="2" xfId="0" applyFont="1" applyFill="1" applyBorder="1" applyAlignment="1">
      <alignment horizontal="right" vertical="center" wrapText="1"/>
    </xf>
    <xf numFmtId="164" fontId="47" fillId="5" borderId="2" xfId="0" applyNumberFormat="1" applyFont="1" applyFill="1" applyBorder="1" applyAlignment="1">
      <alignment horizontal="right" vertical="center" wrapText="1"/>
    </xf>
    <xf numFmtId="0" fontId="48" fillId="5" borderId="2" xfId="0" applyFont="1" applyFill="1" applyBorder="1" applyAlignment="1">
      <alignment horizontal="center" vertical="center" wrapText="1"/>
    </xf>
    <xf numFmtId="0" fontId="48" fillId="0" borderId="0" xfId="0" applyFont="1"/>
    <xf numFmtId="0" fontId="48" fillId="5" borderId="2" xfId="0" applyFont="1" applyFill="1" applyBorder="1" applyAlignment="1">
      <alignment horizontal="right" vertical="center" wrapText="1"/>
    </xf>
    <xf numFmtId="0" fontId="49" fillId="5" borderId="2" xfId="0" applyFont="1" applyFill="1" applyBorder="1" applyAlignment="1">
      <alignment horizontal="right" vertical="center" wrapText="1"/>
    </xf>
    <xf numFmtId="0" fontId="49" fillId="5" borderId="2" xfId="0" applyFont="1" applyFill="1" applyBorder="1" applyAlignment="1">
      <alignment vertical="center" wrapText="1"/>
    </xf>
    <xf numFmtId="0" fontId="47" fillId="5" borderId="2" xfId="0" applyFont="1" applyFill="1" applyBorder="1" applyAlignment="1">
      <alignment vertical="center" wrapText="1"/>
    </xf>
    <xf numFmtId="0" fontId="50" fillId="5" borderId="2" xfId="0" applyFont="1" applyFill="1" applyBorder="1" applyAlignment="1">
      <alignment horizontal="right" vertical="center" wrapText="1"/>
    </xf>
    <xf numFmtId="0" fontId="51" fillId="4" borderId="2" xfId="0" applyFont="1" applyFill="1" applyBorder="1" applyAlignment="1">
      <alignment vertical="center" wrapText="1"/>
    </xf>
    <xf numFmtId="0" fontId="51" fillId="4" borderId="2"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52" fillId="23" borderId="0" xfId="0" applyFont="1" applyFill="1"/>
    <xf numFmtId="0" fontId="52" fillId="0" borderId="0" xfId="0" applyFont="1"/>
    <xf numFmtId="0" fontId="48" fillId="0" borderId="0" xfId="0" applyFont="1" applyAlignment="1">
      <alignment horizontal="center" vertical="center"/>
    </xf>
    <xf numFmtId="9" fontId="48" fillId="0" borderId="0" xfId="1" applyFont="1" applyAlignment="1">
      <alignment horizontal="center" vertical="center"/>
    </xf>
    <xf numFmtId="0" fontId="48" fillId="23" borderId="0" xfId="0" applyFont="1" applyFill="1"/>
    <xf numFmtId="0" fontId="47" fillId="6" borderId="2" xfId="0" applyFont="1" applyFill="1" applyBorder="1" applyAlignment="1">
      <alignment horizontal="right" vertical="center" wrapText="1"/>
    </xf>
    <xf numFmtId="0" fontId="47" fillId="7" borderId="2" xfId="0" applyFont="1" applyFill="1" applyBorder="1" applyAlignment="1">
      <alignment vertical="center" wrapText="1"/>
    </xf>
    <xf numFmtId="0" fontId="48" fillId="6" borderId="2" xfId="0" applyFont="1" applyFill="1" applyBorder="1" applyAlignment="1">
      <alignment horizontal="center" vertical="center" wrapText="1"/>
    </xf>
    <xf numFmtId="0" fontId="48" fillId="6" borderId="0" xfId="0" applyFont="1" applyFill="1" applyAlignment="1">
      <alignment horizontal="center" vertical="center"/>
    </xf>
    <xf numFmtId="0" fontId="50" fillId="6" borderId="2" xfId="0" applyFont="1" applyFill="1" applyBorder="1" applyAlignment="1">
      <alignment horizontal="right" vertical="center" wrapText="1"/>
    </xf>
    <xf numFmtId="0" fontId="48" fillId="7" borderId="0" xfId="0" applyFont="1" applyFill="1"/>
    <xf numFmtId="0" fontId="47" fillId="0" borderId="2" xfId="0" applyFont="1" applyFill="1" applyBorder="1" applyAlignment="1">
      <alignment horizontal="right" vertical="center" wrapText="1"/>
    </xf>
    <xf numFmtId="0" fontId="47" fillId="0" borderId="2" xfId="0" applyFont="1" applyFill="1" applyBorder="1" applyAlignment="1">
      <alignment vertical="center" wrapText="1"/>
    </xf>
    <xf numFmtId="0" fontId="48" fillId="0" borderId="2" xfId="0" applyFont="1" applyFill="1" applyBorder="1" applyAlignment="1">
      <alignment horizontal="center" vertical="center" wrapText="1"/>
    </xf>
    <xf numFmtId="0" fontId="50" fillId="0" borderId="2" xfId="0" applyFont="1" applyFill="1" applyBorder="1" applyAlignment="1">
      <alignment horizontal="right" vertical="center" wrapText="1"/>
    </xf>
    <xf numFmtId="0" fontId="52" fillId="5" borderId="2" xfId="0" applyFont="1" applyFill="1" applyBorder="1" applyAlignment="1">
      <alignment horizontal="center" vertical="center" wrapText="1"/>
    </xf>
    <xf numFmtId="0" fontId="48" fillId="25" borderId="0" xfId="0" applyFont="1" applyFill="1"/>
    <xf numFmtId="0" fontId="47" fillId="6" borderId="2" xfId="0" applyFont="1" applyFill="1" applyBorder="1" applyAlignment="1">
      <alignment vertical="center" wrapText="1"/>
    </xf>
    <xf numFmtId="0" fontId="48" fillId="6" borderId="0" xfId="0" applyFont="1" applyFill="1"/>
    <xf numFmtId="0" fontId="48" fillId="6" borderId="2" xfId="0" applyFont="1" applyFill="1" applyBorder="1" applyAlignment="1">
      <alignment horizontal="right" vertical="center" wrapText="1"/>
    </xf>
    <xf numFmtId="0" fontId="48" fillId="0" borderId="0" xfId="0" applyFont="1" applyFill="1"/>
    <xf numFmtId="0" fontId="48" fillId="22" borderId="0" xfId="0" applyFont="1" applyFill="1"/>
    <xf numFmtId="0" fontId="52" fillId="6" borderId="2" xfId="0" applyFont="1" applyFill="1" applyBorder="1" applyAlignment="1">
      <alignment horizontal="center" vertical="center" wrapText="1"/>
    </xf>
    <xf numFmtId="0" fontId="47" fillId="5" borderId="0" xfId="0" applyFont="1" applyFill="1" applyBorder="1" applyAlignment="1">
      <alignment horizontal="right" vertical="center" wrapText="1"/>
    </xf>
    <xf numFmtId="164" fontId="47" fillId="5" borderId="0" xfId="0" applyNumberFormat="1" applyFont="1" applyFill="1" applyBorder="1" applyAlignment="1">
      <alignment horizontal="right" vertical="center" wrapText="1"/>
    </xf>
    <xf numFmtId="0" fontId="18" fillId="0" borderId="1" xfId="5" quotePrefix="1" applyFont="1" applyFill="1" applyBorder="1" applyAlignment="1" applyProtection="1">
      <alignment horizontal="left" indent="1"/>
    </xf>
    <xf numFmtId="0" fontId="14" fillId="0" borderId="0" xfId="5" applyFont="1" applyBorder="1" applyAlignment="1" applyProtection="1">
      <alignment horizontal="center"/>
    </xf>
    <xf numFmtId="0" fontId="13" fillId="2" borderId="1"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8" fillId="0" borderId="1" xfId="5" applyFont="1" applyFill="1" applyBorder="1" applyAlignment="1">
      <alignment horizontal="center" vertical="center" wrapText="1"/>
    </xf>
    <xf numFmtId="3" fontId="20" fillId="9" borderId="9" xfId="7" applyNumberFormat="1" applyFont="1" applyFill="1" applyBorder="1" applyAlignment="1" applyProtection="1">
      <alignment horizontal="center" vertical="center" wrapText="1"/>
      <protection locked="0"/>
    </xf>
    <xf numFmtId="3" fontId="20" fillId="9" borderId="10" xfId="7" applyNumberFormat="1" applyFont="1" applyFill="1" applyBorder="1" applyAlignment="1" applyProtection="1">
      <alignment horizontal="center" vertical="center" wrapText="1"/>
      <protection locked="0"/>
    </xf>
    <xf numFmtId="3" fontId="20" fillId="9" borderId="12" xfId="7" applyNumberFormat="1" applyFont="1" applyFill="1" applyBorder="1" applyAlignment="1" applyProtection="1">
      <alignment horizontal="center" vertical="center" wrapText="1"/>
      <protection locked="0"/>
    </xf>
    <xf numFmtId="3" fontId="20" fillId="9" borderId="13" xfId="7" applyNumberFormat="1" applyFont="1" applyFill="1" applyBorder="1" applyAlignment="1" applyProtection="1">
      <alignment horizontal="center" vertical="center" wrapText="1"/>
      <protection locked="0"/>
    </xf>
    <xf numFmtId="0" fontId="20" fillId="8" borderId="0" xfId="6" applyFont="1" applyFill="1" applyBorder="1" applyAlignment="1">
      <alignment horizontal="center" vertical="center"/>
    </xf>
    <xf numFmtId="4" fontId="20" fillId="9" borderId="6" xfId="6" applyNumberFormat="1" applyFont="1" applyFill="1" applyBorder="1" applyAlignment="1" applyProtection="1">
      <alignment horizontal="center" vertical="center"/>
      <protection locked="0"/>
    </xf>
    <xf numFmtId="4" fontId="20" fillId="9" borderId="7" xfId="6" applyNumberFormat="1" applyFont="1" applyFill="1" applyBorder="1" applyAlignment="1" applyProtection="1">
      <alignment horizontal="center" vertical="center"/>
      <protection locked="0"/>
    </xf>
    <xf numFmtId="4" fontId="20" fillId="9" borderId="8" xfId="6" applyNumberFormat="1" applyFont="1" applyFill="1" applyBorder="1" applyAlignment="1" applyProtection="1">
      <alignment horizontal="center" vertical="center"/>
      <protection locked="0"/>
    </xf>
    <xf numFmtId="4" fontId="20" fillId="9" borderId="4" xfId="7" applyNumberFormat="1" applyFont="1" applyFill="1" applyBorder="1" applyAlignment="1" applyProtection="1">
      <alignment horizontal="center" vertical="center" wrapText="1"/>
      <protection locked="0"/>
    </xf>
    <xf numFmtId="4" fontId="20" fillId="9" borderId="11" xfId="7" applyNumberFormat="1" applyFont="1" applyFill="1" applyBorder="1" applyAlignment="1" applyProtection="1">
      <alignment horizontal="center" vertical="center" wrapText="1"/>
      <protection locked="0"/>
    </xf>
    <xf numFmtId="0" fontId="20" fillId="8" borderId="0" xfId="6" applyFont="1" applyFill="1" applyBorder="1" applyAlignment="1">
      <alignment horizontal="right" vertical="center"/>
    </xf>
    <xf numFmtId="0" fontId="20" fillId="9" borderId="4" xfId="6" applyFont="1" applyFill="1" applyBorder="1" applyAlignment="1" applyProtection="1">
      <alignment horizontal="center" vertical="center" wrapText="1"/>
      <protection locked="0"/>
    </xf>
    <xf numFmtId="0" fontId="20" fillId="9" borderId="11" xfId="6" applyFont="1" applyFill="1" applyBorder="1" applyAlignment="1" applyProtection="1">
      <alignment horizontal="center" vertical="center" wrapText="1"/>
      <protection locked="0"/>
    </xf>
    <xf numFmtId="0" fontId="20" fillId="9" borderId="4" xfId="6" applyFont="1" applyFill="1" applyBorder="1" applyAlignment="1" applyProtection="1">
      <alignment horizontal="left" vertical="center" wrapText="1"/>
      <protection locked="0"/>
    </xf>
    <xf numFmtId="0" fontId="20" fillId="9" borderId="11" xfId="6" applyFont="1" applyFill="1" applyBorder="1" applyAlignment="1" applyProtection="1">
      <alignment horizontal="left" vertical="center" wrapText="1"/>
      <protection locked="0"/>
    </xf>
    <xf numFmtId="49" fontId="20" fillId="9" borderId="4" xfId="6" applyNumberFormat="1" applyFont="1" applyFill="1" applyBorder="1" applyAlignment="1" applyProtection="1">
      <alignment horizontal="center" vertical="center" wrapText="1"/>
      <protection locked="0"/>
    </xf>
    <xf numFmtId="49" fontId="20" fillId="9" borderId="11" xfId="6" applyNumberFormat="1" applyFont="1" applyFill="1" applyBorder="1" applyAlignment="1" applyProtection="1">
      <alignment horizontal="center" vertical="center" wrapText="1"/>
      <protection locked="0"/>
    </xf>
    <xf numFmtId="0" fontId="20" fillId="9" borderId="5" xfId="6" applyFont="1" applyFill="1" applyBorder="1" applyAlignment="1" applyProtection="1">
      <alignment horizontal="center" vertical="center"/>
      <protection locked="0"/>
    </xf>
    <xf numFmtId="0" fontId="20" fillId="9" borderId="5" xfId="6" applyFont="1" applyFill="1" applyBorder="1" applyAlignment="1" applyProtection="1">
      <alignment horizontal="center" vertical="center" wrapText="1"/>
      <protection locked="0"/>
    </xf>
    <xf numFmtId="0" fontId="20" fillId="10" borderId="4" xfId="6" applyFont="1" applyFill="1" applyBorder="1" applyAlignment="1" applyProtection="1">
      <alignment horizontal="center" vertical="center"/>
      <protection locked="0"/>
    </xf>
    <xf numFmtId="0" fontId="20" fillId="10" borderId="11" xfId="6" applyFont="1" applyFill="1" applyBorder="1" applyAlignment="1" applyProtection="1">
      <alignment horizontal="center" vertical="center"/>
      <protection locked="0"/>
    </xf>
  </cellXfs>
  <cellStyles count="14">
    <cellStyle name="Millares 2" xfId="9"/>
    <cellStyle name="Millares 3" xfId="12"/>
    <cellStyle name="Millares_Hoja1" xfId="7"/>
    <cellStyle name="Moneda 2" xfId="8"/>
    <cellStyle name="Moneda 2 2" xfId="13"/>
    <cellStyle name="Moneda 2 23 9" xfId="10"/>
    <cellStyle name="Moneda 3" xfId="11"/>
    <cellStyle name="Normal" xfId="0" builtinId="0"/>
    <cellStyle name="Normal 2" xfId="5"/>
    <cellStyle name="Normal 3" xfId="3"/>
    <cellStyle name="Normal 4" xfId="6"/>
    <cellStyle name="Normal_Hoja2" xfId="2"/>
    <cellStyle name="Percent" xfId="1"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isco%20Bedoya/Dropbox/SOS-ECUAXION/VARIOS%20PARA%20ENTREGA%20BID/2.4%20Plan%20de%20adquisiciones%20V0705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edoya/Documents/FBEDOYA/BUSINESS/BID/EC-L1095%20-%20RIESGOS/IMPLEMENTACION/ENTREGABLE%203/FLUJO%20DE%20CAJA/Flujo%20de%20Caja-%20EC-L10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ISCO%20BEDOYA/AppData/Local/Microsoft/Windows/INetCache/Content.Outlook/13A2XZNJ/PAC-%20EC-L1116%20-V151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RANCISCO%20BEDOYA/Documents/FBEDOYA/BUSINESS/BID/EC-L1155%20EDUCACION%20DE%20CALIDAD/IMPLEMENTACION/PEP%20POA/versiones%20anteriores/Copia%20de%20EC-L1155_Plan_de_Adquisiciones_POA_CF3003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ANCISCO%20BEDOYA/Dropbox/BID-EC-L1155%20EDUCACION%20DE%20CALIDAD/HERRAMIENTAS%20DE%20GESTION/PEP%20-%20POA/RESPALDOS/DIPL_PAI%20BID_20160322,%20con%20paquetes%20de%20trabaj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duran/Documents/EBJA/PAI%20EBJA%20-%2019%2001%2016%20proy%20dic%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2"/>
      <sheetName val="REFERENCIAS"/>
      <sheetName val="PLAN"/>
    </sheetNames>
    <sheetDataSet>
      <sheetData sheetId="0" refreshError="1"/>
      <sheetData sheetId="1" refreshError="1"/>
      <sheetData sheetId="2" refreshError="1"/>
      <sheetData sheetId="3">
        <row r="207">
          <cell r="G207" t="str">
            <v>CATEGORIA DE ADQUISICION</v>
          </cell>
        </row>
        <row r="208">
          <cell r="G208" t="str">
            <v>1. OBRAS</v>
          </cell>
        </row>
        <row r="209">
          <cell r="G209" t="str">
            <v>1. BIENES</v>
          </cell>
        </row>
        <row r="210">
          <cell r="G210" t="str">
            <v>1. SERVICIOS DE NO CONSULTORIA</v>
          </cell>
        </row>
        <row r="211">
          <cell r="G211" t="str">
            <v>2. CONSULTORIAS - FIRMAS</v>
          </cell>
        </row>
        <row r="212">
          <cell r="G212" t="str">
            <v>2 (b). CONSULTORIAS - INDIVIDUOS</v>
          </cell>
        </row>
        <row r="213">
          <cell r="G213" t="str">
            <v>2. CAPACITACION</v>
          </cell>
        </row>
        <row r="214">
          <cell r="G214" t="str">
            <v>3 GASTOS OPERATIVOS</v>
          </cell>
        </row>
        <row r="215">
          <cell r="G215" t="str">
            <v>3 NO ASIGNADOS</v>
          </cell>
        </row>
        <row r="217">
          <cell r="G217" t="str">
            <v>1. CP- Comparación de precios </v>
          </cell>
        </row>
        <row r="218">
          <cell r="G218" t="str">
            <v>1. LPN - Licitación Pública Nacional</v>
          </cell>
        </row>
        <row r="219">
          <cell r="G219" t="str">
            <v>1. CD - Contratación Directa </v>
          </cell>
        </row>
        <row r="220">
          <cell r="G220" t="str">
            <v>1. LIL - Licitación Internacional Limitada </v>
          </cell>
        </row>
        <row r="221">
          <cell r="G221" t="str">
            <v>1.  LPI -Licitación Pública Internacional</v>
          </cell>
        </row>
        <row r="222">
          <cell r="G222" t="str">
            <v xml:space="preserve">1. LPI-P - Licit Púb Inter con Precalificación </v>
          </cell>
        </row>
        <row r="223">
          <cell r="G223" t="str">
            <v>1. LPI-2E - Licit Púb Inter en 2 etapas</v>
          </cell>
        </row>
        <row r="224">
          <cell r="G224" t="str">
            <v>1. LPI-L - Licit Pública Internacional por Lotes </v>
          </cell>
        </row>
        <row r="225">
          <cell r="G225" t="str">
            <v xml:space="preserve">2 (b) CC - Comparación de Calificaciones </v>
          </cell>
        </row>
        <row r="226">
          <cell r="G226" t="str">
            <v>2 (b) CD - Contratación Directa </v>
          </cell>
        </row>
        <row r="227">
          <cell r="G227" t="str">
            <v>2. SBMC - Selec basada en menor costo </v>
          </cell>
        </row>
        <row r="228">
          <cell r="G228" t="str">
            <v>2. SBC - Selec Basada en la Calidad</v>
          </cell>
        </row>
        <row r="229">
          <cell r="G229" t="str">
            <v>2. SBCC - Selec Bas en Calidad y Costo </v>
          </cell>
        </row>
        <row r="230">
          <cell r="G230" t="str">
            <v xml:space="preserve">2. SBCC - Sel bas en calif de los consultores </v>
          </cell>
        </row>
        <row r="231">
          <cell r="G231" t="str">
            <v>2. SBPF -  Selec Basado en Presupuesto Fijo </v>
          </cell>
        </row>
        <row r="232">
          <cell r="G232" t="str">
            <v xml:space="preserve">2 (b) SD - Selección Directa </v>
          </cell>
        </row>
        <row r="234">
          <cell r="G234" t="str">
            <v>REV</v>
          </cell>
        </row>
        <row r="235">
          <cell r="G235" t="str">
            <v>EX ANTE</v>
          </cell>
        </row>
        <row r="236">
          <cell r="G236" t="str">
            <v>EX POST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BID"/>
      <sheetName val="ANUAL BID "/>
      <sheetName val="PLAN DE DESEMBOLSO"/>
      <sheetName val="ADQUISICIONES"/>
      <sheetName val="ADQUISICIONES (2)"/>
      <sheetName val="PLAN DE ADQUISICIONES"/>
    </sheetNames>
    <sheetDataSet>
      <sheetData sheetId="0"/>
      <sheetData sheetId="1"/>
      <sheetData sheetId="2"/>
      <sheetData sheetId="3">
        <row r="172">
          <cell r="BN172" t="str">
            <v>Obras</v>
          </cell>
        </row>
        <row r="173">
          <cell r="BN173" t="str">
            <v>Bienes</v>
          </cell>
        </row>
        <row r="174">
          <cell r="BN174" t="str">
            <v>Servicios de No Consultoría</v>
          </cell>
        </row>
        <row r="175">
          <cell r="BN175" t="str">
            <v>Capacitación</v>
          </cell>
        </row>
        <row r="176">
          <cell r="BN176" t="str">
            <v>Gastos Operativos</v>
          </cell>
        </row>
        <row r="177">
          <cell r="BN177" t="str">
            <v>Consultoría (firmas + individuos)</v>
          </cell>
        </row>
        <row r="178">
          <cell r="BN178" t="str">
            <v>Transferencias</v>
          </cell>
        </row>
        <row r="179">
          <cell r="BN179" t="str">
            <v>Subproyectos Comunitarios</v>
          </cell>
        </row>
        <row r="180">
          <cell r="BN180" t="str">
            <v>No asignados</v>
          </cell>
        </row>
        <row r="184">
          <cell r="BN184" t="str">
            <v xml:space="preserve"> LPI - Licitación Pública Internacional (Obras ≥ 3MM)</v>
          </cell>
        </row>
        <row r="185">
          <cell r="BN185" t="str">
            <v xml:space="preserve"> LPN - Licitación Pública Nacional (Obras  &gt;250M &lt;3MM)</v>
          </cell>
        </row>
        <row r="186">
          <cell r="BN186" t="str">
            <v xml:space="preserve"> 3P - Tres Presupuestos (Obras &lt; 250M)</v>
          </cell>
        </row>
        <row r="187">
          <cell r="BN187" t="str">
            <v xml:space="preserve"> LPI - Licitación Pública Internacional (Bienes  ≥ 250M)</v>
          </cell>
        </row>
        <row r="188">
          <cell r="BN188" t="str">
            <v xml:space="preserve"> LPN - Licitación Pública Nacional (Bienes  &gt;50M &lt;250M)</v>
          </cell>
        </row>
        <row r="189">
          <cell r="BN189" t="str">
            <v xml:space="preserve"> CP - Comparación de Precios (Bienes &lt; 50M)</v>
          </cell>
        </row>
        <row r="190">
          <cell r="BN190" t="str">
            <v xml:space="preserve"> LCN - Lista Corta Nacionales (Consultoría &lt; 200M) </v>
          </cell>
        </row>
        <row r="222">
          <cell r="BN222" t="str">
            <v>SI</v>
          </cell>
        </row>
        <row r="223">
          <cell r="BN223" t="str">
            <v>NO</v>
          </cell>
        </row>
        <row r="226">
          <cell r="BN226" t="str">
            <v>Pendiente</v>
          </cell>
        </row>
        <row r="227">
          <cell r="BN227" t="str">
            <v>En Proceso</v>
          </cell>
        </row>
        <row r="228">
          <cell r="BN228" t="str">
            <v>Adjudicado</v>
          </cell>
        </row>
        <row r="229">
          <cell r="BN229" t="str">
            <v>Cancelado</v>
          </cell>
        </row>
      </sheetData>
      <sheetData sheetId="4">
        <row r="185">
          <cell r="N185" t="str">
            <v>Obras</v>
          </cell>
        </row>
        <row r="186">
          <cell r="N186" t="str">
            <v>Bienes</v>
          </cell>
        </row>
        <row r="187">
          <cell r="N187" t="str">
            <v>Servicios de No Consultoría</v>
          </cell>
        </row>
        <row r="188">
          <cell r="N188" t="str">
            <v>Capacitación</v>
          </cell>
        </row>
        <row r="189">
          <cell r="N189" t="str">
            <v>Gastos Operativos</v>
          </cell>
        </row>
        <row r="190">
          <cell r="N190" t="str">
            <v>Consultoría (firmas + individuos)</v>
          </cell>
        </row>
        <row r="191">
          <cell r="N191" t="str">
            <v>Transferencias</v>
          </cell>
        </row>
        <row r="192">
          <cell r="N192" t="str">
            <v>Subproyectos Comunitarios</v>
          </cell>
        </row>
        <row r="193">
          <cell r="N193" t="str">
            <v>No asignados</v>
          </cell>
        </row>
        <row r="197">
          <cell r="N197" t="str">
            <v xml:space="preserve"> LPI - Licitación Pública Internacional (Obras ≥ 3MM)</v>
          </cell>
        </row>
        <row r="198">
          <cell r="N198" t="str">
            <v xml:space="preserve"> LPN - Licitación Pública Nacional (Obras  &gt;250M &lt;3MM)</v>
          </cell>
        </row>
        <row r="199">
          <cell r="N199" t="str">
            <v xml:space="preserve"> 3P - Tres Presupuestos (Obras &lt; 250M)</v>
          </cell>
        </row>
        <row r="200">
          <cell r="N200" t="str">
            <v xml:space="preserve"> LPI - Licitación Pública Internacional (Bienes  ≥ 250M)</v>
          </cell>
        </row>
        <row r="201">
          <cell r="N201" t="str">
            <v xml:space="preserve"> LPN - Licitación Pública Nacional (Bienes  &gt;50M &lt;250M)</v>
          </cell>
        </row>
        <row r="202">
          <cell r="N202" t="str">
            <v xml:space="preserve"> CP - Comparación de Precios (Bienes &lt; 50M)</v>
          </cell>
        </row>
        <row r="203">
          <cell r="N203" t="str">
            <v xml:space="preserve"> LCN - Lista Corta Nacionales (Consultoría &lt; 200M) </v>
          </cell>
        </row>
        <row r="212">
          <cell r="N212" t="str">
            <v xml:space="preserve"> CP- Comparación de precios </v>
          </cell>
        </row>
        <row r="213">
          <cell r="N213" t="str">
            <v xml:space="preserve"> LPN - Licitación Pública Nacional</v>
          </cell>
        </row>
        <row r="214">
          <cell r="N214" t="str">
            <v xml:space="preserve"> CD - Contratación Directa </v>
          </cell>
        </row>
        <row r="215">
          <cell r="N215" t="str">
            <v xml:space="preserve"> LIL - Licitación Internacional Limitada </v>
          </cell>
        </row>
        <row r="216">
          <cell r="N216" t="str">
            <v xml:space="preserve"> LPI -Licitación Pública Internacional</v>
          </cell>
        </row>
        <row r="217">
          <cell r="N217" t="str">
            <v xml:space="preserve"> LPI-P - Licit Púb Inter con Precalificación </v>
          </cell>
        </row>
        <row r="218">
          <cell r="N218" t="str">
            <v xml:space="preserve"> LPI-2E - Licit Púb Inter en 2 etapas</v>
          </cell>
        </row>
        <row r="219">
          <cell r="N219" t="str">
            <v xml:space="preserve"> LPI-L - Licit Pública Internacional por Lotes </v>
          </cell>
        </row>
        <row r="220">
          <cell r="N220" t="str">
            <v xml:space="preserve"> CC - Comparación de Calificaciones </v>
          </cell>
        </row>
        <row r="221">
          <cell r="N221" t="str">
            <v xml:space="preserve"> CD - Contratación Directa </v>
          </cell>
        </row>
        <row r="222">
          <cell r="N222" t="str">
            <v xml:space="preserve"> SBMC - Selec basada en menor costo </v>
          </cell>
        </row>
        <row r="223">
          <cell r="N223" t="str">
            <v xml:space="preserve"> SBC - Selec Basada en la Calidad</v>
          </cell>
        </row>
        <row r="224">
          <cell r="N224" t="str">
            <v xml:space="preserve"> SBCC - Selec Bas en Calidad y Costo </v>
          </cell>
        </row>
        <row r="225">
          <cell r="N225" t="str">
            <v xml:space="preserve"> SBCC - Sel bas en calif de los consultores </v>
          </cell>
        </row>
        <row r="226">
          <cell r="N226" t="str">
            <v xml:space="preserve"> SBPF -  Selec Basado en Presupuesto Fijo </v>
          </cell>
        </row>
        <row r="227">
          <cell r="N227" t="str">
            <v xml:space="preserve"> SD - Selección Directa </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proyecto"/>
      <sheetName val="Plan de Adquisiciones"/>
      <sheetName val="Plan de Adquisisciones detalle"/>
      <sheetName val="FLUJO DE CAJA EC-L1122"/>
      <sheetName val="FLUJO DE CAJA EC-L1122 (2)"/>
      <sheetName val="Hoja2"/>
      <sheetName val="Detalle Plan de Adquisiciones"/>
      <sheetName val="Listas_Opciones_de_Referencia"/>
      <sheetName val="REFERENCIAS"/>
    </sheetNames>
    <sheetDataSet>
      <sheetData sheetId="0"/>
      <sheetData sheetId="1"/>
      <sheetData sheetId="2">
        <row r="154">
          <cell r="D154">
            <v>0</v>
          </cell>
        </row>
      </sheetData>
      <sheetData sheetId="3"/>
      <sheetData sheetId="4"/>
      <sheetData sheetId="5"/>
      <sheetData sheetId="6"/>
      <sheetData sheetId="7">
        <row r="14">
          <cell r="A14" t="str">
            <v>Obras</v>
          </cell>
        </row>
        <row r="15">
          <cell r="A15" t="str">
            <v>Bienes</v>
          </cell>
        </row>
        <row r="16">
          <cell r="A16" t="str">
            <v>Servicios de no consultoría</v>
          </cell>
        </row>
        <row r="17">
          <cell r="A17" t="str">
            <v>Consultoría Firmas</v>
          </cell>
        </row>
        <row r="18">
          <cell r="A18" t="str">
            <v>Consultoría Individuos</v>
          </cell>
        </row>
        <row r="19">
          <cell r="A19" t="str">
            <v>Capacitación</v>
          </cell>
        </row>
        <row r="20">
          <cell r="A20" t="str">
            <v>Gastos Operativos</v>
          </cell>
        </row>
        <row r="21">
          <cell r="A21" t="str">
            <v>Subproyectos Comunitarios</v>
          </cell>
        </row>
        <row r="22">
          <cell r="A22" t="str">
            <v>TRANSFERENCIAS</v>
          </cell>
        </row>
        <row r="23">
          <cell r="A23" t="str">
            <v>Subproyectos</v>
          </cell>
        </row>
        <row r="24">
          <cell r="A24" t="str">
            <v>Subsidios</v>
          </cell>
        </row>
        <row r="25">
          <cell r="A25" t="str">
            <v>Cápitas</v>
          </cell>
        </row>
        <row r="26">
          <cell r="A26" t="str">
            <v>No asignados</v>
          </cell>
        </row>
      </sheetData>
      <sheetData sheetId="8">
        <row r="3">
          <cell r="B3" t="str">
            <v>BIENES Y SS C. DIRECTA</v>
          </cell>
        </row>
        <row r="4">
          <cell r="B4" t="str">
            <v>LPN</v>
          </cell>
        </row>
        <row r="5">
          <cell r="B5" t="str">
            <v>LPI</v>
          </cell>
        </row>
        <row r="7">
          <cell r="B7" t="str">
            <v>CONSULTORÍA FIRMAS NACIONALES</v>
          </cell>
        </row>
        <row r="8">
          <cell r="B8" t="str">
            <v>CONSULTORÍAS INTERNACIONALES</v>
          </cell>
        </row>
        <row r="10">
          <cell r="B10" t="str">
            <v>OBRAS COMPARACIÓN DE PRECIOS</v>
          </cell>
        </row>
        <row r="11">
          <cell r="B11" t="str">
            <v>OBRAS LPN</v>
          </cell>
        </row>
        <row r="12">
          <cell r="B12" t="str">
            <v>OBRAS LPI</v>
          </cell>
        </row>
        <row r="17">
          <cell r="B17" t="str">
            <v>BIENES Y SS C. DIRECTA</v>
          </cell>
        </row>
        <row r="18">
          <cell r="B18" t="str">
            <v>LPN</v>
          </cell>
        </row>
        <row r="19">
          <cell r="B19" t="str">
            <v>LPI</v>
          </cell>
        </row>
        <row r="20">
          <cell r="B20" t="str">
            <v>CONSULTORIAS INDIVIDUALES</v>
          </cell>
        </row>
        <row r="21">
          <cell r="B21" t="str">
            <v>CONSULTORÍA FIRMAS NACIONALES</v>
          </cell>
        </row>
        <row r="22">
          <cell r="B22" t="str">
            <v>CONSULTORÍAS INTERNACIONALES</v>
          </cell>
        </row>
        <row r="23">
          <cell r="B23" t="str">
            <v>OBRAS COMPARACIÓN DE PRECIOS</v>
          </cell>
        </row>
        <row r="24">
          <cell r="B24" t="str">
            <v>OBRAS LPN</v>
          </cell>
        </row>
        <row r="25">
          <cell r="B25" t="str">
            <v>OBRAS LPI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dquisiciones"/>
      <sheetName val="Plan de Adquisiciones Completo"/>
      <sheetName val="PAI INEVAL"/>
      <sheetName val="POA"/>
      <sheetName val=" CF BID"/>
      <sheetName val="CF LOCAL"/>
      <sheetName val="PAI EBJA"/>
      <sheetName val="DATOS "/>
    </sheetNames>
    <sheetDataSet>
      <sheetData sheetId="0"/>
      <sheetData sheetId="1"/>
      <sheetData sheetId="2"/>
      <sheetData sheetId="3"/>
      <sheetData sheetId="4"/>
      <sheetData sheetId="5"/>
      <sheetData sheetId="6"/>
      <sheetData sheetId="7">
        <row r="2">
          <cell r="A2" t="str">
            <v>Obras</v>
          </cell>
          <cell r="C2" t="str">
            <v>Firmas - Comparacion Calificaciones</v>
          </cell>
          <cell r="G2" t="str">
            <v>ex-ante</v>
          </cell>
        </row>
        <row r="3">
          <cell r="A3" t="str">
            <v>Bienes</v>
          </cell>
          <cell r="C3" t="str">
            <v>Firmas - Contratacion Directa</v>
          </cell>
          <cell r="G3" t="str">
            <v>ex-post</v>
          </cell>
        </row>
        <row r="4">
          <cell r="A4" t="str">
            <v xml:space="preserve">Firmas de Consultoría </v>
          </cell>
          <cell r="C4" t="str">
            <v>Firmas - Selección Basada Menor Costo</v>
          </cell>
        </row>
        <row r="5">
          <cell r="A5" t="str">
            <v>Consultoría Individual</v>
          </cell>
          <cell r="C5" t="str">
            <v>Firmas - Seleccion Basada en Calidad</v>
          </cell>
        </row>
        <row r="6">
          <cell r="A6" t="str">
            <v>Capacitacion</v>
          </cell>
          <cell r="C6" t="str">
            <v>Firmas - Selección Basada Calidad y Costo</v>
          </cell>
        </row>
        <row r="7">
          <cell r="A7" t="str">
            <v>Gastos Operativos</v>
          </cell>
          <cell r="C7" t="str">
            <v>Firmas - Selección Basada Calificación Consultores</v>
          </cell>
        </row>
        <row r="8">
          <cell r="A8" t="str">
            <v>Servicios distintos a la Consultoría</v>
          </cell>
          <cell r="C8" t="str">
            <v>Firmas. Sel Basada Presupuesto Fijo</v>
          </cell>
        </row>
        <row r="9">
          <cell r="A9" t="str">
            <v>Transferencias (subsidios)</v>
          </cell>
          <cell r="C9" t="str">
            <v xml:space="preserve">Ind - Comparacion Calificaciones </v>
          </cell>
        </row>
        <row r="10">
          <cell r="A10" t="str">
            <v>No Asignados</v>
          </cell>
          <cell r="C10" t="str">
            <v>Ind - Contratacion Directa</v>
          </cell>
        </row>
        <row r="11">
          <cell r="A11" t="str">
            <v>Raciones</v>
          </cell>
          <cell r="C11" t="str">
            <v xml:space="preserve">Ind - 3CV </v>
          </cell>
        </row>
        <row r="12">
          <cell r="A12" t="str">
            <v>Contratistas de Servicios</v>
          </cell>
          <cell r="C12" t="str">
            <v>B, SNC - Licitación Pública Nacional</v>
          </cell>
        </row>
        <row r="13">
          <cell r="C13" t="str">
            <v>B, SNC - Licitación Pública Internacional</v>
          </cell>
        </row>
        <row r="14">
          <cell r="C14" t="str">
            <v>B,SNC - Comparación de Precios</v>
          </cell>
        </row>
        <row r="15">
          <cell r="C15" t="str">
            <v>Procesos Nacionales de Contratación</v>
          </cell>
        </row>
        <row r="16">
          <cell r="C16" t="str">
            <v>Procesos Nacionales de Contratación (Talento Humano - LOSEP)</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NO EDITABLE"/>
      <sheetName val="BID"/>
      <sheetName val="TD_PAI"/>
      <sheetName val="PAI"/>
      <sheetName val="Hoja1"/>
    </sheetNames>
    <sheetDataSet>
      <sheetData sheetId="0"/>
      <sheetData sheetId="1"/>
      <sheetData sheetId="2"/>
      <sheetData sheetId="3"/>
      <sheetData sheetId="4">
        <row r="1">
          <cell r="B1" t="str">
            <v>Servicios no Consultoria BID</v>
          </cell>
        </row>
        <row r="2">
          <cell r="B2" t="str">
            <v>Talento Humano Proyecto</v>
          </cell>
        </row>
        <row r="3">
          <cell r="B3" t="str">
            <v>Servicios de difusión e información</v>
          </cell>
        </row>
        <row r="4">
          <cell r="B4" t="str">
            <v>Contratación de Personal</v>
          </cell>
        </row>
        <row r="5">
          <cell r="B5" t="str">
            <v>Equipamiento</v>
          </cell>
        </row>
        <row r="6">
          <cell r="B6" t="str">
            <v>Equipamiento porceso BID</v>
          </cell>
        </row>
        <row r="7">
          <cell r="B7" t="str">
            <v>Suministros</v>
          </cell>
        </row>
        <row r="8">
          <cell r="B8" t="str">
            <v>Mobiliario</v>
          </cell>
        </row>
        <row r="9">
          <cell r="B9" t="str">
            <v>Publicaciones e impresiones</v>
          </cell>
        </row>
        <row r="10">
          <cell r="B10" t="str">
            <v>Servicios mantenimiento y tecnología</v>
          </cell>
        </row>
        <row r="11">
          <cell r="B11" t="str">
            <v>Consultorías</v>
          </cell>
        </row>
        <row r="12">
          <cell r="B12" t="str">
            <v>Servicios de no consultoría</v>
          </cell>
        </row>
        <row r="13">
          <cell r="B13" t="str">
            <v>Viaticos, subsistencias, alimentos con aporte local</v>
          </cell>
        </row>
        <row r="14">
          <cell r="B14" t="str">
            <v>Servicios para eventos</v>
          </cell>
        </row>
        <row r="15">
          <cell r="B15" t="str">
            <v>Telecomunicaciones</v>
          </cell>
        </row>
        <row r="16">
          <cell r="B16" t="str">
            <v>Servicio de Correo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Resumen"/>
      <sheetName val="hoja de datos"/>
      <sheetName val="Costos Unitarios 2016-2017"/>
      <sheetName val="presupuesto"/>
      <sheetName val="PAI 2016 Sup cuentas"/>
      <sheetName val="PAI 2016"/>
      <sheetName val="presupuesto proy c.unitarios"/>
      <sheetName val="Inflacion"/>
      <sheetName val="Hoja1"/>
    </sheetNames>
    <sheetDataSet>
      <sheetData sheetId="0"/>
      <sheetData sheetId="1"/>
      <sheetData sheetId="2"/>
      <sheetData sheetId="3">
        <row r="17">
          <cell r="D17">
            <v>1383976.44</v>
          </cell>
        </row>
        <row r="18">
          <cell r="D18">
            <v>9171631.2859603558</v>
          </cell>
        </row>
        <row r="19">
          <cell r="D19">
            <v>9617191.6749592423</v>
          </cell>
        </row>
        <row r="20">
          <cell r="D20">
            <v>16775.471999999998</v>
          </cell>
        </row>
        <row r="21">
          <cell r="D21">
            <v>293570.76</v>
          </cell>
        </row>
        <row r="34">
          <cell r="L34">
            <v>50298</v>
          </cell>
        </row>
        <row r="42">
          <cell r="D42">
            <v>284728</v>
          </cell>
        </row>
        <row r="52">
          <cell r="D52">
            <v>50839.939999999995</v>
          </cell>
        </row>
        <row r="57">
          <cell r="D57">
            <v>788535.45</v>
          </cell>
        </row>
        <row r="82">
          <cell r="N82">
            <v>6560</v>
          </cell>
          <cell r="O82">
            <v>4160</v>
          </cell>
        </row>
        <row r="83">
          <cell r="N83">
            <v>18240</v>
          </cell>
          <cell r="O83">
            <v>12160</v>
          </cell>
        </row>
      </sheetData>
      <sheetData sheetId="4"/>
      <sheetData sheetId="5"/>
      <sheetData sheetId="6"/>
      <sheetData sheetId="7">
        <row r="25">
          <cell r="H25">
            <v>226468.87199999997</v>
          </cell>
        </row>
        <row r="28">
          <cell r="H28">
            <v>655206.82788888831</v>
          </cell>
        </row>
        <row r="41">
          <cell r="H41">
            <v>6051.2</v>
          </cell>
        </row>
        <row r="54">
          <cell r="H54">
            <v>3240</v>
          </cell>
        </row>
        <row r="76">
          <cell r="H76">
            <v>35946</v>
          </cell>
        </row>
        <row r="82">
          <cell r="H82">
            <v>19800</v>
          </cell>
        </row>
        <row r="99">
          <cell r="H99">
            <v>275628</v>
          </cell>
        </row>
        <row r="109">
          <cell r="H109">
            <v>66600</v>
          </cell>
        </row>
        <row r="126">
          <cell r="H126">
            <v>360858</v>
          </cell>
        </row>
        <row r="129">
          <cell r="H129">
            <v>3285481.552107309</v>
          </cell>
        </row>
        <row r="134">
          <cell r="H134">
            <v>22680</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X23"/>
  <sheetViews>
    <sheetView workbookViewId="0">
      <selection activeCell="E15" sqref="E15"/>
    </sheetView>
    <sheetView tabSelected="1" workbookViewId="1">
      <selection activeCell="D4" sqref="D4"/>
    </sheetView>
  </sheetViews>
  <sheetFormatPr defaultColWidth="38.5546875" defaultRowHeight="16.8" x14ac:dyDescent="0.4"/>
  <cols>
    <col min="1" max="1" width="7.5546875" style="14" customWidth="1"/>
    <col min="2" max="2" width="38.5546875" style="14" customWidth="1"/>
    <col min="3" max="3" width="23" style="14" bestFit="1" customWidth="1"/>
    <col min="4" max="4" width="25.109375" style="14" customWidth="1"/>
    <col min="5" max="5" width="27.88671875" style="14" bestFit="1" customWidth="1"/>
    <col min="6" max="256" width="38.5546875" style="14"/>
    <col min="257" max="257" width="7.5546875" style="14" customWidth="1"/>
    <col min="258" max="258" width="38.5546875" style="14" customWidth="1"/>
    <col min="259" max="259" width="25.109375" style="14" bestFit="1" customWidth="1"/>
    <col min="260" max="260" width="25.109375" style="14" customWidth="1"/>
    <col min="261" max="261" width="27.88671875" style="14" bestFit="1" customWidth="1"/>
    <col min="262" max="512" width="38.5546875" style="14"/>
    <col min="513" max="513" width="7.5546875" style="14" customWidth="1"/>
    <col min="514" max="514" width="38.5546875" style="14" customWidth="1"/>
    <col min="515" max="515" width="25.109375" style="14" bestFit="1" customWidth="1"/>
    <col min="516" max="516" width="25.109375" style="14" customWidth="1"/>
    <col min="517" max="517" width="27.88671875" style="14" bestFit="1" customWidth="1"/>
    <col min="518" max="768" width="38.5546875" style="14"/>
    <col min="769" max="769" width="7.5546875" style="14" customWidth="1"/>
    <col min="770" max="770" width="38.5546875" style="14" customWidth="1"/>
    <col min="771" max="771" width="25.109375" style="14" bestFit="1" customWidth="1"/>
    <col min="772" max="772" width="25.109375" style="14" customWidth="1"/>
    <col min="773" max="773" width="27.88671875" style="14" bestFit="1" customWidth="1"/>
    <col min="774" max="1024" width="38.5546875" style="14"/>
    <col min="1025" max="1025" width="7.5546875" style="14" customWidth="1"/>
    <col min="1026" max="1026" width="38.5546875" style="14" customWidth="1"/>
    <col min="1027" max="1027" width="25.109375" style="14" bestFit="1" customWidth="1"/>
    <col min="1028" max="1028" width="25.109375" style="14" customWidth="1"/>
    <col min="1029" max="1029" width="27.88671875" style="14" bestFit="1" customWidth="1"/>
    <col min="1030" max="1280" width="38.5546875" style="14"/>
    <col min="1281" max="1281" width="7.5546875" style="14" customWidth="1"/>
    <col min="1282" max="1282" width="38.5546875" style="14" customWidth="1"/>
    <col min="1283" max="1283" width="25.109375" style="14" bestFit="1" customWidth="1"/>
    <col min="1284" max="1284" width="25.109375" style="14" customWidth="1"/>
    <col min="1285" max="1285" width="27.88671875" style="14" bestFit="1" customWidth="1"/>
    <col min="1286" max="1536" width="38.5546875" style="14"/>
    <col min="1537" max="1537" width="7.5546875" style="14" customWidth="1"/>
    <col min="1538" max="1538" width="38.5546875" style="14" customWidth="1"/>
    <col min="1539" max="1539" width="25.109375" style="14" bestFit="1" customWidth="1"/>
    <col min="1540" max="1540" width="25.109375" style="14" customWidth="1"/>
    <col min="1541" max="1541" width="27.88671875" style="14" bestFit="1" customWidth="1"/>
    <col min="1542" max="1792" width="38.5546875" style="14"/>
    <col min="1793" max="1793" width="7.5546875" style="14" customWidth="1"/>
    <col min="1794" max="1794" width="38.5546875" style="14" customWidth="1"/>
    <col min="1795" max="1795" width="25.109375" style="14" bestFit="1" customWidth="1"/>
    <col min="1796" max="1796" width="25.109375" style="14" customWidth="1"/>
    <col min="1797" max="1797" width="27.88671875" style="14" bestFit="1" customWidth="1"/>
    <col min="1798" max="2048" width="38.5546875" style="14"/>
    <col min="2049" max="2049" width="7.5546875" style="14" customWidth="1"/>
    <col min="2050" max="2050" width="38.5546875" style="14" customWidth="1"/>
    <col min="2051" max="2051" width="25.109375" style="14" bestFit="1" customWidth="1"/>
    <col min="2052" max="2052" width="25.109375" style="14" customWidth="1"/>
    <col min="2053" max="2053" width="27.88671875" style="14" bestFit="1" customWidth="1"/>
    <col min="2054" max="2304" width="38.5546875" style="14"/>
    <col min="2305" max="2305" width="7.5546875" style="14" customWidth="1"/>
    <col min="2306" max="2306" width="38.5546875" style="14" customWidth="1"/>
    <col min="2307" max="2307" width="25.109375" style="14" bestFit="1" customWidth="1"/>
    <col min="2308" max="2308" width="25.109375" style="14" customWidth="1"/>
    <col min="2309" max="2309" width="27.88671875" style="14" bestFit="1" customWidth="1"/>
    <col min="2310" max="2560" width="38.5546875" style="14"/>
    <col min="2561" max="2561" width="7.5546875" style="14" customWidth="1"/>
    <col min="2562" max="2562" width="38.5546875" style="14" customWidth="1"/>
    <col min="2563" max="2563" width="25.109375" style="14" bestFit="1" customWidth="1"/>
    <col min="2564" max="2564" width="25.109375" style="14" customWidth="1"/>
    <col min="2565" max="2565" width="27.88671875" style="14" bestFit="1" customWidth="1"/>
    <col min="2566" max="2816" width="38.5546875" style="14"/>
    <col min="2817" max="2817" width="7.5546875" style="14" customWidth="1"/>
    <col min="2818" max="2818" width="38.5546875" style="14" customWidth="1"/>
    <col min="2819" max="2819" width="25.109375" style="14" bestFit="1" customWidth="1"/>
    <col min="2820" max="2820" width="25.109375" style="14" customWidth="1"/>
    <col min="2821" max="2821" width="27.88671875" style="14" bestFit="1" customWidth="1"/>
    <col min="2822" max="3072" width="38.5546875" style="14"/>
    <col min="3073" max="3073" width="7.5546875" style="14" customWidth="1"/>
    <col min="3074" max="3074" width="38.5546875" style="14" customWidth="1"/>
    <col min="3075" max="3075" width="25.109375" style="14" bestFit="1" customWidth="1"/>
    <col min="3076" max="3076" width="25.109375" style="14" customWidth="1"/>
    <col min="3077" max="3077" width="27.88671875" style="14" bestFit="1" customWidth="1"/>
    <col min="3078" max="3328" width="38.5546875" style="14"/>
    <col min="3329" max="3329" width="7.5546875" style="14" customWidth="1"/>
    <col min="3330" max="3330" width="38.5546875" style="14" customWidth="1"/>
    <col min="3331" max="3331" width="25.109375" style="14" bestFit="1" customWidth="1"/>
    <col min="3332" max="3332" width="25.109375" style="14" customWidth="1"/>
    <col min="3333" max="3333" width="27.88671875" style="14" bestFit="1" customWidth="1"/>
    <col min="3334" max="3584" width="38.5546875" style="14"/>
    <col min="3585" max="3585" width="7.5546875" style="14" customWidth="1"/>
    <col min="3586" max="3586" width="38.5546875" style="14" customWidth="1"/>
    <col min="3587" max="3587" width="25.109375" style="14" bestFit="1" customWidth="1"/>
    <col min="3588" max="3588" width="25.109375" style="14" customWidth="1"/>
    <col min="3589" max="3589" width="27.88671875" style="14" bestFit="1" customWidth="1"/>
    <col min="3590" max="3840" width="38.5546875" style="14"/>
    <col min="3841" max="3841" width="7.5546875" style="14" customWidth="1"/>
    <col min="3842" max="3842" width="38.5546875" style="14" customWidth="1"/>
    <col min="3843" max="3843" width="25.109375" style="14" bestFit="1" customWidth="1"/>
    <col min="3844" max="3844" width="25.109375" style="14" customWidth="1"/>
    <col min="3845" max="3845" width="27.88671875" style="14" bestFit="1" customWidth="1"/>
    <col min="3846" max="4096" width="38.5546875" style="14"/>
    <col min="4097" max="4097" width="7.5546875" style="14" customWidth="1"/>
    <col min="4098" max="4098" width="38.5546875" style="14" customWidth="1"/>
    <col min="4099" max="4099" width="25.109375" style="14" bestFit="1" customWidth="1"/>
    <col min="4100" max="4100" width="25.109375" style="14" customWidth="1"/>
    <col min="4101" max="4101" width="27.88671875" style="14" bestFit="1" customWidth="1"/>
    <col min="4102" max="4352" width="38.5546875" style="14"/>
    <col min="4353" max="4353" width="7.5546875" style="14" customWidth="1"/>
    <col min="4354" max="4354" width="38.5546875" style="14" customWidth="1"/>
    <col min="4355" max="4355" width="25.109375" style="14" bestFit="1" customWidth="1"/>
    <col min="4356" max="4356" width="25.109375" style="14" customWidth="1"/>
    <col min="4357" max="4357" width="27.88671875" style="14" bestFit="1" customWidth="1"/>
    <col min="4358" max="4608" width="38.5546875" style="14"/>
    <col min="4609" max="4609" width="7.5546875" style="14" customWidth="1"/>
    <col min="4610" max="4610" width="38.5546875" style="14" customWidth="1"/>
    <col min="4611" max="4611" width="25.109375" style="14" bestFit="1" customWidth="1"/>
    <col min="4612" max="4612" width="25.109375" style="14" customWidth="1"/>
    <col min="4613" max="4613" width="27.88671875" style="14" bestFit="1" customWidth="1"/>
    <col min="4614" max="4864" width="38.5546875" style="14"/>
    <col min="4865" max="4865" width="7.5546875" style="14" customWidth="1"/>
    <col min="4866" max="4866" width="38.5546875" style="14" customWidth="1"/>
    <col min="4867" max="4867" width="25.109375" style="14" bestFit="1" customWidth="1"/>
    <col min="4868" max="4868" width="25.109375" style="14" customWidth="1"/>
    <col min="4869" max="4869" width="27.88671875" style="14" bestFit="1" customWidth="1"/>
    <col min="4870" max="5120" width="38.5546875" style="14"/>
    <col min="5121" max="5121" width="7.5546875" style="14" customWidth="1"/>
    <col min="5122" max="5122" width="38.5546875" style="14" customWidth="1"/>
    <col min="5123" max="5123" width="25.109375" style="14" bestFit="1" customWidth="1"/>
    <col min="5124" max="5124" width="25.109375" style="14" customWidth="1"/>
    <col min="5125" max="5125" width="27.88671875" style="14" bestFit="1" customWidth="1"/>
    <col min="5126" max="5376" width="38.5546875" style="14"/>
    <col min="5377" max="5377" width="7.5546875" style="14" customWidth="1"/>
    <col min="5378" max="5378" width="38.5546875" style="14" customWidth="1"/>
    <col min="5379" max="5379" width="25.109375" style="14" bestFit="1" customWidth="1"/>
    <col min="5380" max="5380" width="25.109375" style="14" customWidth="1"/>
    <col min="5381" max="5381" width="27.88671875" style="14" bestFit="1" customWidth="1"/>
    <col min="5382" max="5632" width="38.5546875" style="14"/>
    <col min="5633" max="5633" width="7.5546875" style="14" customWidth="1"/>
    <col min="5634" max="5634" width="38.5546875" style="14" customWidth="1"/>
    <col min="5635" max="5635" width="25.109375" style="14" bestFit="1" customWidth="1"/>
    <col min="5636" max="5636" width="25.109375" style="14" customWidth="1"/>
    <col min="5637" max="5637" width="27.88671875" style="14" bestFit="1" customWidth="1"/>
    <col min="5638" max="5888" width="38.5546875" style="14"/>
    <col min="5889" max="5889" width="7.5546875" style="14" customWidth="1"/>
    <col min="5890" max="5890" width="38.5546875" style="14" customWidth="1"/>
    <col min="5891" max="5891" width="25.109375" style="14" bestFit="1" customWidth="1"/>
    <col min="5892" max="5892" width="25.109375" style="14" customWidth="1"/>
    <col min="5893" max="5893" width="27.88671875" style="14" bestFit="1" customWidth="1"/>
    <col min="5894" max="6144" width="38.5546875" style="14"/>
    <col min="6145" max="6145" width="7.5546875" style="14" customWidth="1"/>
    <col min="6146" max="6146" width="38.5546875" style="14" customWidth="1"/>
    <col min="6147" max="6147" width="25.109375" style="14" bestFit="1" customWidth="1"/>
    <col min="6148" max="6148" width="25.109375" style="14" customWidth="1"/>
    <col min="6149" max="6149" width="27.88671875" style="14" bestFit="1" customWidth="1"/>
    <col min="6150" max="6400" width="38.5546875" style="14"/>
    <col min="6401" max="6401" width="7.5546875" style="14" customWidth="1"/>
    <col min="6402" max="6402" width="38.5546875" style="14" customWidth="1"/>
    <col min="6403" max="6403" width="25.109375" style="14" bestFit="1" customWidth="1"/>
    <col min="6404" max="6404" width="25.109375" style="14" customWidth="1"/>
    <col min="6405" max="6405" width="27.88671875" style="14" bestFit="1" customWidth="1"/>
    <col min="6406" max="6656" width="38.5546875" style="14"/>
    <col min="6657" max="6657" width="7.5546875" style="14" customWidth="1"/>
    <col min="6658" max="6658" width="38.5546875" style="14" customWidth="1"/>
    <col min="6659" max="6659" width="25.109375" style="14" bestFit="1" customWidth="1"/>
    <col min="6660" max="6660" width="25.109375" style="14" customWidth="1"/>
    <col min="6661" max="6661" width="27.88671875" style="14" bestFit="1" customWidth="1"/>
    <col min="6662" max="6912" width="38.5546875" style="14"/>
    <col min="6913" max="6913" width="7.5546875" style="14" customWidth="1"/>
    <col min="6914" max="6914" width="38.5546875" style="14" customWidth="1"/>
    <col min="6915" max="6915" width="25.109375" style="14" bestFit="1" customWidth="1"/>
    <col min="6916" max="6916" width="25.109375" style="14" customWidth="1"/>
    <col min="6917" max="6917" width="27.88671875" style="14" bestFit="1" customWidth="1"/>
    <col min="6918" max="7168" width="38.5546875" style="14"/>
    <col min="7169" max="7169" width="7.5546875" style="14" customWidth="1"/>
    <col min="7170" max="7170" width="38.5546875" style="14" customWidth="1"/>
    <col min="7171" max="7171" width="25.109375" style="14" bestFit="1" customWidth="1"/>
    <col min="7172" max="7172" width="25.109375" style="14" customWidth="1"/>
    <col min="7173" max="7173" width="27.88671875" style="14" bestFit="1" customWidth="1"/>
    <col min="7174" max="7424" width="38.5546875" style="14"/>
    <col min="7425" max="7425" width="7.5546875" style="14" customWidth="1"/>
    <col min="7426" max="7426" width="38.5546875" style="14" customWidth="1"/>
    <col min="7427" max="7427" width="25.109375" style="14" bestFit="1" customWidth="1"/>
    <col min="7428" max="7428" width="25.109375" style="14" customWidth="1"/>
    <col min="7429" max="7429" width="27.88671875" style="14" bestFit="1" customWidth="1"/>
    <col min="7430" max="7680" width="38.5546875" style="14"/>
    <col min="7681" max="7681" width="7.5546875" style="14" customWidth="1"/>
    <col min="7682" max="7682" width="38.5546875" style="14" customWidth="1"/>
    <col min="7683" max="7683" width="25.109375" style="14" bestFit="1" customWidth="1"/>
    <col min="7684" max="7684" width="25.109375" style="14" customWidth="1"/>
    <col min="7685" max="7685" width="27.88671875" style="14" bestFit="1" customWidth="1"/>
    <col min="7686" max="7936" width="38.5546875" style="14"/>
    <col min="7937" max="7937" width="7.5546875" style="14" customWidth="1"/>
    <col min="7938" max="7938" width="38.5546875" style="14" customWidth="1"/>
    <col min="7939" max="7939" width="25.109375" style="14" bestFit="1" customWidth="1"/>
    <col min="7940" max="7940" width="25.109375" style="14" customWidth="1"/>
    <col min="7941" max="7941" width="27.88671875" style="14" bestFit="1" customWidth="1"/>
    <col min="7942" max="8192" width="38.5546875" style="14"/>
    <col min="8193" max="8193" width="7.5546875" style="14" customWidth="1"/>
    <col min="8194" max="8194" width="38.5546875" style="14" customWidth="1"/>
    <col min="8195" max="8195" width="25.109375" style="14" bestFit="1" customWidth="1"/>
    <col min="8196" max="8196" width="25.109375" style="14" customWidth="1"/>
    <col min="8197" max="8197" width="27.88671875" style="14" bestFit="1" customWidth="1"/>
    <col min="8198" max="8448" width="38.5546875" style="14"/>
    <col min="8449" max="8449" width="7.5546875" style="14" customWidth="1"/>
    <col min="8450" max="8450" width="38.5546875" style="14" customWidth="1"/>
    <col min="8451" max="8451" width="25.109375" style="14" bestFit="1" customWidth="1"/>
    <col min="8452" max="8452" width="25.109375" style="14" customWidth="1"/>
    <col min="8453" max="8453" width="27.88671875" style="14" bestFit="1" customWidth="1"/>
    <col min="8454" max="8704" width="38.5546875" style="14"/>
    <col min="8705" max="8705" width="7.5546875" style="14" customWidth="1"/>
    <col min="8706" max="8706" width="38.5546875" style="14" customWidth="1"/>
    <col min="8707" max="8707" width="25.109375" style="14" bestFit="1" customWidth="1"/>
    <col min="8708" max="8708" width="25.109375" style="14" customWidth="1"/>
    <col min="8709" max="8709" width="27.88671875" style="14" bestFit="1" customWidth="1"/>
    <col min="8710" max="8960" width="38.5546875" style="14"/>
    <col min="8961" max="8961" width="7.5546875" style="14" customWidth="1"/>
    <col min="8962" max="8962" width="38.5546875" style="14" customWidth="1"/>
    <col min="8963" max="8963" width="25.109375" style="14" bestFit="1" customWidth="1"/>
    <col min="8964" max="8964" width="25.109375" style="14" customWidth="1"/>
    <col min="8965" max="8965" width="27.88671875" style="14" bestFit="1" customWidth="1"/>
    <col min="8966" max="9216" width="38.5546875" style="14"/>
    <col min="9217" max="9217" width="7.5546875" style="14" customWidth="1"/>
    <col min="9218" max="9218" width="38.5546875" style="14" customWidth="1"/>
    <col min="9219" max="9219" width="25.109375" style="14" bestFit="1" customWidth="1"/>
    <col min="9220" max="9220" width="25.109375" style="14" customWidth="1"/>
    <col min="9221" max="9221" width="27.88671875" style="14" bestFit="1" customWidth="1"/>
    <col min="9222" max="9472" width="38.5546875" style="14"/>
    <col min="9473" max="9473" width="7.5546875" style="14" customWidth="1"/>
    <col min="9474" max="9474" width="38.5546875" style="14" customWidth="1"/>
    <col min="9475" max="9475" width="25.109375" style="14" bestFit="1" customWidth="1"/>
    <col min="9476" max="9476" width="25.109375" style="14" customWidth="1"/>
    <col min="9477" max="9477" width="27.88671875" style="14" bestFit="1" customWidth="1"/>
    <col min="9478" max="9728" width="38.5546875" style="14"/>
    <col min="9729" max="9729" width="7.5546875" style="14" customWidth="1"/>
    <col min="9730" max="9730" width="38.5546875" style="14" customWidth="1"/>
    <col min="9731" max="9731" width="25.109375" style="14" bestFit="1" customWidth="1"/>
    <col min="9732" max="9732" width="25.109375" style="14" customWidth="1"/>
    <col min="9733" max="9733" width="27.88671875" style="14" bestFit="1" customWidth="1"/>
    <col min="9734" max="9984" width="38.5546875" style="14"/>
    <col min="9985" max="9985" width="7.5546875" style="14" customWidth="1"/>
    <col min="9986" max="9986" width="38.5546875" style="14" customWidth="1"/>
    <col min="9987" max="9987" width="25.109375" style="14" bestFit="1" customWidth="1"/>
    <col min="9988" max="9988" width="25.109375" style="14" customWidth="1"/>
    <col min="9989" max="9989" width="27.88671875" style="14" bestFit="1" customWidth="1"/>
    <col min="9990" max="10240" width="38.5546875" style="14"/>
    <col min="10241" max="10241" width="7.5546875" style="14" customWidth="1"/>
    <col min="10242" max="10242" width="38.5546875" style="14" customWidth="1"/>
    <col min="10243" max="10243" width="25.109375" style="14" bestFit="1" customWidth="1"/>
    <col min="10244" max="10244" width="25.109375" style="14" customWidth="1"/>
    <col min="10245" max="10245" width="27.88671875" style="14" bestFit="1" customWidth="1"/>
    <col min="10246" max="10496" width="38.5546875" style="14"/>
    <col min="10497" max="10497" width="7.5546875" style="14" customWidth="1"/>
    <col min="10498" max="10498" width="38.5546875" style="14" customWidth="1"/>
    <col min="10499" max="10499" width="25.109375" style="14" bestFit="1" customWidth="1"/>
    <col min="10500" max="10500" width="25.109375" style="14" customWidth="1"/>
    <col min="10501" max="10501" width="27.88671875" style="14" bestFit="1" customWidth="1"/>
    <col min="10502" max="10752" width="38.5546875" style="14"/>
    <col min="10753" max="10753" width="7.5546875" style="14" customWidth="1"/>
    <col min="10754" max="10754" width="38.5546875" style="14" customWidth="1"/>
    <col min="10755" max="10755" width="25.109375" style="14" bestFit="1" customWidth="1"/>
    <col min="10756" max="10756" width="25.109375" style="14" customWidth="1"/>
    <col min="10757" max="10757" width="27.88671875" style="14" bestFit="1" customWidth="1"/>
    <col min="10758" max="11008" width="38.5546875" style="14"/>
    <col min="11009" max="11009" width="7.5546875" style="14" customWidth="1"/>
    <col min="11010" max="11010" width="38.5546875" style="14" customWidth="1"/>
    <col min="11011" max="11011" width="25.109375" style="14" bestFit="1" customWidth="1"/>
    <col min="11012" max="11012" width="25.109375" style="14" customWidth="1"/>
    <col min="11013" max="11013" width="27.88671875" style="14" bestFit="1" customWidth="1"/>
    <col min="11014" max="11264" width="38.5546875" style="14"/>
    <col min="11265" max="11265" width="7.5546875" style="14" customWidth="1"/>
    <col min="11266" max="11266" width="38.5546875" style="14" customWidth="1"/>
    <col min="11267" max="11267" width="25.109375" style="14" bestFit="1" customWidth="1"/>
    <col min="11268" max="11268" width="25.109375" style="14" customWidth="1"/>
    <col min="11269" max="11269" width="27.88671875" style="14" bestFit="1" customWidth="1"/>
    <col min="11270" max="11520" width="38.5546875" style="14"/>
    <col min="11521" max="11521" width="7.5546875" style="14" customWidth="1"/>
    <col min="11522" max="11522" width="38.5546875" style="14" customWidth="1"/>
    <col min="11523" max="11523" width="25.109375" style="14" bestFit="1" customWidth="1"/>
    <col min="11524" max="11524" width="25.109375" style="14" customWidth="1"/>
    <col min="11525" max="11525" width="27.88671875" style="14" bestFit="1" customWidth="1"/>
    <col min="11526" max="11776" width="38.5546875" style="14"/>
    <col min="11777" max="11777" width="7.5546875" style="14" customWidth="1"/>
    <col min="11778" max="11778" width="38.5546875" style="14" customWidth="1"/>
    <col min="11779" max="11779" width="25.109375" style="14" bestFit="1" customWidth="1"/>
    <col min="11780" max="11780" width="25.109375" style="14" customWidth="1"/>
    <col min="11781" max="11781" width="27.88671875" style="14" bestFit="1" customWidth="1"/>
    <col min="11782" max="12032" width="38.5546875" style="14"/>
    <col min="12033" max="12033" width="7.5546875" style="14" customWidth="1"/>
    <col min="12034" max="12034" width="38.5546875" style="14" customWidth="1"/>
    <col min="12035" max="12035" width="25.109375" style="14" bestFit="1" customWidth="1"/>
    <col min="12036" max="12036" width="25.109375" style="14" customWidth="1"/>
    <col min="12037" max="12037" width="27.88671875" style="14" bestFit="1" customWidth="1"/>
    <col min="12038" max="12288" width="38.5546875" style="14"/>
    <col min="12289" max="12289" width="7.5546875" style="14" customWidth="1"/>
    <col min="12290" max="12290" width="38.5546875" style="14" customWidth="1"/>
    <col min="12291" max="12291" width="25.109375" style="14" bestFit="1" customWidth="1"/>
    <col min="12292" max="12292" width="25.109375" style="14" customWidth="1"/>
    <col min="12293" max="12293" width="27.88671875" style="14" bestFit="1" customWidth="1"/>
    <col min="12294" max="12544" width="38.5546875" style="14"/>
    <col min="12545" max="12545" width="7.5546875" style="14" customWidth="1"/>
    <col min="12546" max="12546" width="38.5546875" style="14" customWidth="1"/>
    <col min="12547" max="12547" width="25.109375" style="14" bestFit="1" customWidth="1"/>
    <col min="12548" max="12548" width="25.109375" style="14" customWidth="1"/>
    <col min="12549" max="12549" width="27.88671875" style="14" bestFit="1" customWidth="1"/>
    <col min="12550" max="12800" width="38.5546875" style="14"/>
    <col min="12801" max="12801" width="7.5546875" style="14" customWidth="1"/>
    <col min="12802" max="12802" width="38.5546875" style="14" customWidth="1"/>
    <col min="12803" max="12803" width="25.109375" style="14" bestFit="1" customWidth="1"/>
    <col min="12804" max="12804" width="25.109375" style="14" customWidth="1"/>
    <col min="12805" max="12805" width="27.88671875" style="14" bestFit="1" customWidth="1"/>
    <col min="12806" max="13056" width="38.5546875" style="14"/>
    <col min="13057" max="13057" width="7.5546875" style="14" customWidth="1"/>
    <col min="13058" max="13058" width="38.5546875" style="14" customWidth="1"/>
    <col min="13059" max="13059" width="25.109375" style="14" bestFit="1" customWidth="1"/>
    <col min="13060" max="13060" width="25.109375" style="14" customWidth="1"/>
    <col min="13061" max="13061" width="27.88671875" style="14" bestFit="1" customWidth="1"/>
    <col min="13062" max="13312" width="38.5546875" style="14"/>
    <col min="13313" max="13313" width="7.5546875" style="14" customWidth="1"/>
    <col min="13314" max="13314" width="38.5546875" style="14" customWidth="1"/>
    <col min="13315" max="13315" width="25.109375" style="14" bestFit="1" customWidth="1"/>
    <col min="13316" max="13316" width="25.109375" style="14" customWidth="1"/>
    <col min="13317" max="13317" width="27.88671875" style="14" bestFit="1" customWidth="1"/>
    <col min="13318" max="13568" width="38.5546875" style="14"/>
    <col min="13569" max="13569" width="7.5546875" style="14" customWidth="1"/>
    <col min="13570" max="13570" width="38.5546875" style="14" customWidth="1"/>
    <col min="13571" max="13571" width="25.109375" style="14" bestFit="1" customWidth="1"/>
    <col min="13572" max="13572" width="25.109375" style="14" customWidth="1"/>
    <col min="13573" max="13573" width="27.88671875" style="14" bestFit="1" customWidth="1"/>
    <col min="13574" max="13824" width="38.5546875" style="14"/>
    <col min="13825" max="13825" width="7.5546875" style="14" customWidth="1"/>
    <col min="13826" max="13826" width="38.5546875" style="14" customWidth="1"/>
    <col min="13827" max="13827" width="25.109375" style="14" bestFit="1" customWidth="1"/>
    <col min="13828" max="13828" width="25.109375" style="14" customWidth="1"/>
    <col min="13829" max="13829" width="27.88671875" style="14" bestFit="1" customWidth="1"/>
    <col min="13830" max="14080" width="38.5546875" style="14"/>
    <col min="14081" max="14081" width="7.5546875" style="14" customWidth="1"/>
    <col min="14082" max="14082" width="38.5546875" style="14" customWidth="1"/>
    <col min="14083" max="14083" width="25.109375" style="14" bestFit="1" customWidth="1"/>
    <col min="14084" max="14084" width="25.109375" style="14" customWidth="1"/>
    <col min="14085" max="14085" width="27.88671875" style="14" bestFit="1" customWidth="1"/>
    <col min="14086" max="14336" width="38.5546875" style="14"/>
    <col min="14337" max="14337" width="7.5546875" style="14" customWidth="1"/>
    <col min="14338" max="14338" width="38.5546875" style="14" customWidth="1"/>
    <col min="14339" max="14339" width="25.109375" style="14" bestFit="1" customWidth="1"/>
    <col min="14340" max="14340" width="25.109375" style="14" customWidth="1"/>
    <col min="14341" max="14341" width="27.88671875" style="14" bestFit="1" customWidth="1"/>
    <col min="14342" max="14592" width="38.5546875" style="14"/>
    <col min="14593" max="14593" width="7.5546875" style="14" customWidth="1"/>
    <col min="14594" max="14594" width="38.5546875" style="14" customWidth="1"/>
    <col min="14595" max="14595" width="25.109375" style="14" bestFit="1" customWidth="1"/>
    <col min="14596" max="14596" width="25.109375" style="14" customWidth="1"/>
    <col min="14597" max="14597" width="27.88671875" style="14" bestFit="1" customWidth="1"/>
    <col min="14598" max="14848" width="38.5546875" style="14"/>
    <col min="14849" max="14849" width="7.5546875" style="14" customWidth="1"/>
    <col min="14850" max="14850" width="38.5546875" style="14" customWidth="1"/>
    <col min="14851" max="14851" width="25.109375" style="14" bestFit="1" customWidth="1"/>
    <col min="14852" max="14852" width="25.109375" style="14" customWidth="1"/>
    <col min="14853" max="14853" width="27.88671875" style="14" bestFit="1" customWidth="1"/>
    <col min="14854" max="15104" width="38.5546875" style="14"/>
    <col min="15105" max="15105" width="7.5546875" style="14" customWidth="1"/>
    <col min="15106" max="15106" width="38.5546875" style="14" customWidth="1"/>
    <col min="15107" max="15107" width="25.109375" style="14" bestFit="1" customWidth="1"/>
    <col min="15108" max="15108" width="25.109375" style="14" customWidth="1"/>
    <col min="15109" max="15109" width="27.88671875" style="14" bestFit="1" customWidth="1"/>
    <col min="15110" max="15360" width="38.5546875" style="14"/>
    <col min="15361" max="15361" width="7.5546875" style="14" customWidth="1"/>
    <col min="15362" max="15362" width="38.5546875" style="14" customWidth="1"/>
    <col min="15363" max="15363" width="25.109375" style="14" bestFit="1" customWidth="1"/>
    <col min="15364" max="15364" width="25.109375" style="14" customWidth="1"/>
    <col min="15365" max="15365" width="27.88671875" style="14" bestFit="1" customWidth="1"/>
    <col min="15366" max="15616" width="38.5546875" style="14"/>
    <col min="15617" max="15617" width="7.5546875" style="14" customWidth="1"/>
    <col min="15618" max="15618" width="38.5546875" style="14" customWidth="1"/>
    <col min="15619" max="15619" width="25.109375" style="14" bestFit="1" customWidth="1"/>
    <col min="15620" max="15620" width="25.109375" style="14" customWidth="1"/>
    <col min="15621" max="15621" width="27.88671875" style="14" bestFit="1" customWidth="1"/>
    <col min="15622" max="15872" width="38.5546875" style="14"/>
    <col min="15873" max="15873" width="7.5546875" style="14" customWidth="1"/>
    <col min="15874" max="15874" width="38.5546875" style="14" customWidth="1"/>
    <col min="15875" max="15875" width="25.109375" style="14" bestFit="1" customWidth="1"/>
    <col min="15876" max="15876" width="25.109375" style="14" customWidth="1"/>
    <col min="15877" max="15877" width="27.88671875" style="14" bestFit="1" customWidth="1"/>
    <col min="15878" max="16128" width="38.5546875" style="14"/>
    <col min="16129" max="16129" width="7.5546875" style="14" customWidth="1"/>
    <col min="16130" max="16130" width="38.5546875" style="14" customWidth="1"/>
    <col min="16131" max="16131" width="25.109375" style="14" bestFit="1" customWidth="1"/>
    <col min="16132" max="16132" width="25.109375" style="14" customWidth="1"/>
    <col min="16133" max="16133" width="27.88671875" style="14" bestFit="1" customWidth="1"/>
    <col min="16134" max="16384" width="38.5546875" style="14"/>
  </cols>
  <sheetData>
    <row r="1" spans="2:76" s="2" customFormat="1" ht="19.2" x14ac:dyDescent="0.45">
      <c r="B1" s="1" t="s">
        <v>0</v>
      </c>
      <c r="D1" s="3"/>
      <c r="E1" s="3"/>
      <c r="F1" s="3"/>
      <c r="G1" s="4"/>
      <c r="H1" s="5"/>
      <c r="I1" s="6"/>
      <c r="J1" s="4"/>
      <c r="K1" s="3"/>
      <c r="L1" s="3"/>
      <c r="M1" s="3"/>
      <c r="N1" s="7"/>
      <c r="O1" s="8"/>
      <c r="P1" s="9"/>
      <c r="Q1" s="3"/>
      <c r="R1" s="3"/>
      <c r="S1" s="9"/>
      <c r="T1" s="3"/>
      <c r="U1" s="10"/>
      <c r="V1" s="3"/>
      <c r="AJ1" s="11"/>
      <c r="AW1" s="11"/>
      <c r="BW1" s="11"/>
      <c r="BX1" s="11"/>
    </row>
    <row r="2" spans="2:76" s="2" customFormat="1" ht="19.2" x14ac:dyDescent="0.45">
      <c r="B2" s="1" t="s">
        <v>1</v>
      </c>
      <c r="D2" s="3"/>
      <c r="E2" s="3"/>
      <c r="F2" s="3"/>
      <c r="G2" s="4"/>
      <c r="H2" s="5"/>
      <c r="I2" s="6"/>
      <c r="J2" s="4"/>
      <c r="K2" s="3"/>
      <c r="L2" s="3"/>
      <c r="M2" s="3"/>
      <c r="N2" s="7"/>
      <c r="O2" s="8"/>
      <c r="P2" s="9"/>
      <c r="Q2" s="3"/>
      <c r="R2" s="3"/>
      <c r="S2" s="9"/>
      <c r="T2" s="3"/>
      <c r="U2" s="10"/>
      <c r="V2" s="3"/>
      <c r="AJ2" s="11"/>
      <c r="AW2" s="11"/>
      <c r="BW2" s="11"/>
      <c r="BX2" s="11"/>
    </row>
    <row r="3" spans="2:76" s="2" customFormat="1" ht="19.2" x14ac:dyDescent="0.45">
      <c r="B3" s="1" t="s">
        <v>1172</v>
      </c>
      <c r="C3" s="228">
        <v>42535</v>
      </c>
      <c r="D3" s="3"/>
      <c r="E3" s="3"/>
      <c r="F3" s="3"/>
      <c r="G3" s="4"/>
      <c r="H3" s="5"/>
      <c r="I3" s="6"/>
      <c r="J3" s="4"/>
      <c r="K3" s="3"/>
      <c r="L3" s="3"/>
      <c r="M3" s="3"/>
      <c r="N3" s="7"/>
      <c r="O3" s="8"/>
      <c r="P3" s="9"/>
      <c r="Q3" s="3"/>
      <c r="R3" s="3"/>
      <c r="S3" s="9"/>
      <c r="T3" s="3"/>
      <c r="U3" s="10"/>
      <c r="V3" s="3"/>
      <c r="AJ3" s="11"/>
      <c r="AW3" s="11"/>
      <c r="BW3" s="11"/>
      <c r="BX3" s="11"/>
    </row>
    <row r="4" spans="2:76" s="2" customFormat="1" ht="19.2" x14ac:dyDescent="0.45">
      <c r="B4" s="1" t="s">
        <v>2</v>
      </c>
      <c r="D4" s="3"/>
      <c r="E4" s="3"/>
      <c r="F4" s="3"/>
      <c r="G4" s="4"/>
      <c r="H4" s="5"/>
      <c r="I4" s="6"/>
      <c r="J4" s="4"/>
      <c r="K4" s="3"/>
      <c r="L4" s="3"/>
      <c r="M4" s="3"/>
      <c r="N4" s="7"/>
      <c r="O4" s="8"/>
      <c r="P4" s="9"/>
      <c r="Q4" s="3"/>
      <c r="R4" s="3"/>
      <c r="S4" s="9"/>
      <c r="T4" s="3"/>
      <c r="U4" s="10"/>
      <c r="V4" s="3"/>
      <c r="AJ4" s="11"/>
      <c r="AW4" s="11"/>
      <c r="BW4" s="11"/>
      <c r="BX4" s="11"/>
    </row>
    <row r="5" spans="2:76" s="13" customFormat="1" ht="11.4" x14ac:dyDescent="0.25">
      <c r="B5" s="12"/>
    </row>
    <row r="6" spans="2:76" x14ac:dyDescent="0.4">
      <c r="B6" s="282" t="s">
        <v>3</v>
      </c>
      <c r="C6" s="282"/>
      <c r="D6" s="282"/>
      <c r="E6" s="282"/>
    </row>
    <row r="7" spans="2:76" x14ac:dyDescent="0.4">
      <c r="B7" s="15" t="s">
        <v>4</v>
      </c>
      <c r="C7" s="15" t="s">
        <v>5</v>
      </c>
      <c r="D7" s="15"/>
      <c r="E7" s="15" t="s">
        <v>6</v>
      </c>
    </row>
    <row r="8" spans="2:76" x14ac:dyDescent="0.4">
      <c r="B8" s="16" t="s">
        <v>7</v>
      </c>
      <c r="C8" s="17">
        <v>42370</v>
      </c>
      <c r="D8" s="17"/>
      <c r="E8" s="17">
        <v>43435</v>
      </c>
    </row>
    <row r="9" spans="2:76" x14ac:dyDescent="0.4">
      <c r="B9" s="283"/>
      <c r="C9" s="283"/>
      <c r="D9" s="283"/>
      <c r="E9" s="283"/>
    </row>
    <row r="10" spans="2:76" x14ac:dyDescent="0.4">
      <c r="B10" s="282" t="s">
        <v>8</v>
      </c>
      <c r="C10" s="282"/>
      <c r="D10" s="282"/>
      <c r="E10" s="282"/>
    </row>
    <row r="11" spans="2:76" x14ac:dyDescent="0.4">
      <c r="B11" s="18" t="s">
        <v>1294</v>
      </c>
      <c r="C11" s="284" t="s">
        <v>9</v>
      </c>
      <c r="D11" s="284"/>
      <c r="E11" s="284"/>
    </row>
    <row r="12" spans="2:76" x14ac:dyDescent="0.4">
      <c r="B12" s="283"/>
      <c r="C12" s="283"/>
      <c r="D12" s="283"/>
      <c r="E12" s="283"/>
    </row>
    <row r="13" spans="2:76" x14ac:dyDescent="0.4">
      <c r="B13" s="282" t="s">
        <v>10</v>
      </c>
      <c r="C13" s="282"/>
      <c r="D13" s="282"/>
      <c r="E13" s="282"/>
    </row>
    <row r="14" spans="2:76" ht="30" x14ac:dyDescent="0.4">
      <c r="B14" s="15" t="s">
        <v>11</v>
      </c>
      <c r="C14" s="15" t="s">
        <v>12</v>
      </c>
      <c r="D14" s="15" t="s">
        <v>13</v>
      </c>
      <c r="E14" s="15" t="s">
        <v>14</v>
      </c>
    </row>
    <row r="15" spans="2:76" x14ac:dyDescent="0.4">
      <c r="B15" s="19" t="s">
        <v>1120</v>
      </c>
      <c r="C15" s="20">
        <v>117500000</v>
      </c>
      <c r="D15" s="20">
        <v>0</v>
      </c>
      <c r="E15" s="20">
        <v>117500000</v>
      </c>
    </row>
    <row r="16" spans="2:76" x14ac:dyDescent="0.4">
      <c r="B16" s="19" t="s">
        <v>1122</v>
      </c>
      <c r="C16" s="20">
        <v>28217987</v>
      </c>
      <c r="D16" s="20">
        <v>19373304</v>
      </c>
      <c r="E16" s="20">
        <v>47591291</v>
      </c>
    </row>
    <row r="17" spans="2:5" x14ac:dyDescent="0.4">
      <c r="B17" s="280" t="s">
        <v>1123</v>
      </c>
      <c r="C17" s="20">
        <v>2094984</v>
      </c>
      <c r="D17" s="20">
        <v>2114131</v>
      </c>
      <c r="E17" s="20">
        <v>4209114</v>
      </c>
    </row>
    <row r="18" spans="2:5" x14ac:dyDescent="0.4">
      <c r="B18" s="280" t="s">
        <v>1170</v>
      </c>
      <c r="C18" s="20">
        <v>6199795</v>
      </c>
      <c r="D18" s="20">
        <v>1622271</v>
      </c>
      <c r="E18" s="20">
        <v>7822066</v>
      </c>
    </row>
    <row r="19" spans="2:5" x14ac:dyDescent="0.4">
      <c r="B19" s="19" t="s">
        <v>18</v>
      </c>
      <c r="C19" s="20">
        <v>2059036</v>
      </c>
      <c r="D19" s="20">
        <v>1671168</v>
      </c>
      <c r="E19" s="20">
        <v>3730203</v>
      </c>
    </row>
    <row r="20" spans="2:5" x14ac:dyDescent="0.4">
      <c r="B20" s="280" t="s">
        <v>19</v>
      </c>
      <c r="C20" s="20">
        <v>1878200</v>
      </c>
      <c r="D20" s="20">
        <v>262948</v>
      </c>
      <c r="E20" s="20">
        <v>2141148</v>
      </c>
    </row>
    <row r="21" spans="2:5" x14ac:dyDescent="0.4">
      <c r="B21" s="21" t="s">
        <v>20</v>
      </c>
      <c r="C21" s="20">
        <v>2050000</v>
      </c>
      <c r="D21" s="20">
        <v>256178</v>
      </c>
      <c r="E21" s="20">
        <v>2306178</v>
      </c>
    </row>
    <row r="22" spans="2:5" x14ac:dyDescent="0.4">
      <c r="B22" s="15" t="s">
        <v>21</v>
      </c>
      <c r="C22" s="22">
        <f>SUM(C15:C21)</f>
        <v>160000002</v>
      </c>
      <c r="D22" s="22">
        <f>SUM(D15:D21)</f>
        <v>25300000</v>
      </c>
      <c r="E22" s="22">
        <f>SUM(E15:E21)</f>
        <v>185300000</v>
      </c>
    </row>
    <row r="23" spans="2:5" x14ac:dyDescent="0.4">
      <c r="B23" s="281"/>
      <c r="C23" s="281"/>
      <c r="D23" s="281"/>
      <c r="E23" s="281"/>
    </row>
  </sheetData>
  <mergeCells count="7">
    <mergeCell ref="B23:E23"/>
    <mergeCell ref="B6:E6"/>
    <mergeCell ref="B9:E9"/>
    <mergeCell ref="B10:E10"/>
    <mergeCell ref="C11:E11"/>
    <mergeCell ref="B12:E12"/>
    <mergeCell ref="B13:E13"/>
  </mergeCells>
  <printOptions horizontalCentered="1" verticalCentered="1"/>
  <pageMargins left="0" right="0" top="0" bottom="0"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0"/>
  <sheetViews>
    <sheetView tabSelected="1" zoomScaleNormal="100" workbookViewId="0">
      <pane xSplit="2" ySplit="1" topLeftCell="G34" activePane="bottomRight" state="frozen"/>
      <selection pane="topRight" activeCell="C1" sqref="C1"/>
      <selection pane="bottomLeft" activeCell="A2" sqref="A2"/>
      <selection pane="bottomRight" activeCell="K35" sqref="K35"/>
    </sheetView>
    <sheetView topLeftCell="D1" workbookViewId="1"/>
  </sheetViews>
  <sheetFormatPr defaultColWidth="5" defaultRowHeight="13.2" outlineLevelRow="2" x14ac:dyDescent="0.3"/>
  <cols>
    <col min="1" max="1" width="9.6640625" style="246" customWidth="1"/>
    <col min="2" max="2" width="42.109375" style="246" customWidth="1"/>
    <col min="3" max="3" width="12" style="246" bestFit="1" customWidth="1"/>
    <col min="4" max="4" width="10.6640625" style="246" bestFit="1" customWidth="1"/>
    <col min="5" max="5" width="10" style="246" bestFit="1" customWidth="1"/>
    <col min="6" max="6" width="21.88671875" style="246" bestFit="1" customWidth="1"/>
    <col min="7" max="7" width="27.6640625" style="246" customWidth="1"/>
    <col min="8" max="8" width="11.44140625" style="246" bestFit="1" customWidth="1"/>
    <col min="9" max="9" width="10.109375" style="246" bestFit="1" customWidth="1"/>
    <col min="10" max="10" width="15.33203125" style="246" bestFit="1" customWidth="1"/>
    <col min="11" max="11" width="12.33203125" style="246" bestFit="1" customWidth="1"/>
    <col min="12" max="12" width="7.6640625" style="246" bestFit="1" customWidth="1"/>
    <col min="13" max="13" width="95" style="246" customWidth="1"/>
    <col min="14" max="19" width="5" style="259"/>
    <col min="20" max="16384" width="5" style="246"/>
  </cols>
  <sheetData>
    <row r="1" spans="1:19" s="256" customFormat="1" x14ac:dyDescent="0.3">
      <c r="A1" s="241" t="s">
        <v>22</v>
      </c>
      <c r="B1" s="252" t="s">
        <v>23</v>
      </c>
      <c r="C1" s="242" t="s">
        <v>24</v>
      </c>
      <c r="D1" s="241" t="s">
        <v>25</v>
      </c>
      <c r="E1" s="241" t="s">
        <v>26</v>
      </c>
      <c r="F1" s="252" t="s">
        <v>27</v>
      </c>
      <c r="G1" s="253" t="s">
        <v>28</v>
      </c>
      <c r="H1" s="254" t="s">
        <v>29</v>
      </c>
      <c r="I1" s="254" t="s">
        <v>30</v>
      </c>
      <c r="J1" s="254" t="s">
        <v>31</v>
      </c>
      <c r="K1" s="253" t="s">
        <v>32</v>
      </c>
      <c r="L1" s="253" t="s">
        <v>33</v>
      </c>
      <c r="M1" s="252" t="s">
        <v>34</v>
      </c>
      <c r="N1" s="255"/>
      <c r="O1" s="255"/>
      <c r="P1" s="255"/>
      <c r="Q1" s="255"/>
      <c r="R1" s="255"/>
      <c r="S1" s="255"/>
    </row>
    <row r="2" spans="1:19" ht="26.4" outlineLevel="2" x14ac:dyDescent="0.3">
      <c r="A2" s="243" t="s">
        <v>35</v>
      </c>
      <c r="B2" s="250" t="s">
        <v>1109</v>
      </c>
      <c r="C2" s="244">
        <v>0</v>
      </c>
      <c r="D2" s="244">
        <v>635250</v>
      </c>
      <c r="E2" s="244">
        <v>635250</v>
      </c>
      <c r="F2" s="245" t="s">
        <v>16</v>
      </c>
      <c r="G2" s="245" t="s">
        <v>36</v>
      </c>
      <c r="H2" s="257" t="s">
        <v>37</v>
      </c>
      <c r="I2" s="258">
        <f t="shared" ref="I2:I10" si="0">C2/$E2</f>
        <v>0</v>
      </c>
      <c r="J2" s="258">
        <f t="shared" ref="J2:J10" si="1">D2/$E2</f>
        <v>1</v>
      </c>
      <c r="K2" s="243" t="s">
        <v>38</v>
      </c>
      <c r="L2" s="243" t="s">
        <v>39</v>
      </c>
      <c r="M2" s="251" t="s">
        <v>1132</v>
      </c>
    </row>
    <row r="3" spans="1:19" outlineLevel="2" x14ac:dyDescent="0.3">
      <c r="A3" s="243" t="s">
        <v>40</v>
      </c>
      <c r="B3" s="250" t="s">
        <v>1110</v>
      </c>
      <c r="C3" s="244">
        <v>0</v>
      </c>
      <c r="D3" s="244">
        <v>721716</v>
      </c>
      <c r="E3" s="244">
        <v>721716</v>
      </c>
      <c r="F3" s="245" t="s">
        <v>16</v>
      </c>
      <c r="G3" s="245" t="s">
        <v>36</v>
      </c>
      <c r="H3" s="257" t="s">
        <v>37</v>
      </c>
      <c r="I3" s="258">
        <f t="shared" si="0"/>
        <v>0</v>
      </c>
      <c r="J3" s="258">
        <f t="shared" si="1"/>
        <v>1</v>
      </c>
      <c r="K3" s="243" t="s">
        <v>38</v>
      </c>
      <c r="L3" s="243" t="s">
        <v>39</v>
      </c>
      <c r="M3" s="251" t="s">
        <v>1133</v>
      </c>
    </row>
    <row r="4" spans="1:19" outlineLevel="2" x14ac:dyDescent="0.3">
      <c r="A4" s="243" t="s">
        <v>41</v>
      </c>
      <c r="B4" s="250" t="s">
        <v>1111</v>
      </c>
      <c r="C4" s="244">
        <v>1080890</v>
      </c>
      <c r="D4" s="244">
        <v>573180</v>
      </c>
      <c r="E4" s="244">
        <v>1654069</v>
      </c>
      <c r="F4" s="245" t="s">
        <v>16</v>
      </c>
      <c r="G4" s="245" t="s">
        <v>36</v>
      </c>
      <c r="H4" s="257" t="s">
        <v>37</v>
      </c>
      <c r="I4" s="258">
        <f t="shared" si="0"/>
        <v>0.65347334361504872</v>
      </c>
      <c r="J4" s="258">
        <f t="shared" si="1"/>
        <v>0.34652726095465181</v>
      </c>
      <c r="K4" s="243" t="s">
        <v>42</v>
      </c>
      <c r="L4" s="243" t="s">
        <v>1246</v>
      </c>
      <c r="M4" s="251" t="s">
        <v>1134</v>
      </c>
    </row>
    <row r="5" spans="1:19" ht="26.4" outlineLevel="2" x14ac:dyDescent="0.3">
      <c r="A5" s="243" t="s">
        <v>43</v>
      </c>
      <c r="B5" s="261" t="s">
        <v>1171</v>
      </c>
      <c r="C5" s="244">
        <v>573180</v>
      </c>
      <c r="D5" s="244">
        <v>80245</v>
      </c>
      <c r="E5" s="244">
        <v>653425</v>
      </c>
      <c r="F5" s="262" t="s">
        <v>16</v>
      </c>
      <c r="G5" s="262" t="s">
        <v>44</v>
      </c>
      <c r="H5" s="263" t="s">
        <v>45</v>
      </c>
      <c r="I5" s="258">
        <f t="shared" si="0"/>
        <v>0.87719325094693346</v>
      </c>
      <c r="J5" s="258">
        <f t="shared" si="1"/>
        <v>0.12280674905306653</v>
      </c>
      <c r="K5" s="260" t="s">
        <v>42</v>
      </c>
      <c r="L5" s="260" t="s">
        <v>1249</v>
      </c>
      <c r="M5" s="264" t="s">
        <v>1135</v>
      </c>
    </row>
    <row r="6" spans="1:19" outlineLevel="2" x14ac:dyDescent="0.3">
      <c r="A6" s="243" t="s">
        <v>46</v>
      </c>
      <c r="B6" s="250" t="s">
        <v>1112</v>
      </c>
      <c r="C6" s="244">
        <v>132018</v>
      </c>
      <c r="D6" s="244">
        <v>18483</v>
      </c>
      <c r="E6" s="244">
        <v>150501</v>
      </c>
      <c r="F6" s="245" t="s">
        <v>16</v>
      </c>
      <c r="G6" s="245" t="s">
        <v>36</v>
      </c>
      <c r="H6" s="257" t="s">
        <v>37</v>
      </c>
      <c r="I6" s="258">
        <f t="shared" si="0"/>
        <v>0.8771901847828254</v>
      </c>
      <c r="J6" s="258">
        <f t="shared" si="1"/>
        <v>0.12280981521717464</v>
      </c>
      <c r="K6" s="243" t="s">
        <v>42</v>
      </c>
      <c r="L6" s="243" t="s">
        <v>47</v>
      </c>
      <c r="M6" s="251" t="s">
        <v>1136</v>
      </c>
    </row>
    <row r="7" spans="1:19" outlineLevel="2" x14ac:dyDescent="0.3">
      <c r="A7" s="243" t="s">
        <v>48</v>
      </c>
      <c r="B7" s="267" t="s">
        <v>1113</v>
      </c>
      <c r="C7" s="244">
        <v>278386</v>
      </c>
      <c r="D7" s="244">
        <v>38973</v>
      </c>
      <c r="E7" s="244">
        <v>317359</v>
      </c>
      <c r="F7" s="245" t="s">
        <v>16</v>
      </c>
      <c r="G7" s="245" t="s">
        <v>36</v>
      </c>
      <c r="H7" s="257" t="s">
        <v>37</v>
      </c>
      <c r="I7" s="258">
        <f t="shared" si="0"/>
        <v>0.87719585705778003</v>
      </c>
      <c r="J7" s="258">
        <f t="shared" si="1"/>
        <v>0.12280414294222002</v>
      </c>
      <c r="K7" s="243" t="s">
        <v>42</v>
      </c>
      <c r="L7" s="243" t="s">
        <v>49</v>
      </c>
      <c r="M7" s="251" t="s">
        <v>1137</v>
      </c>
    </row>
    <row r="8" spans="1:19" outlineLevel="2" x14ac:dyDescent="0.3">
      <c r="A8" s="243" t="s">
        <v>50</v>
      </c>
      <c r="B8" s="267" t="s">
        <v>1114</v>
      </c>
      <c r="C8" s="244">
        <v>30510</v>
      </c>
      <c r="D8" s="244">
        <v>4272</v>
      </c>
      <c r="E8" s="244">
        <v>34782</v>
      </c>
      <c r="F8" s="245" t="s">
        <v>16</v>
      </c>
      <c r="G8" s="245" t="s">
        <v>36</v>
      </c>
      <c r="H8" s="257" t="s">
        <v>37</v>
      </c>
      <c r="I8" s="258">
        <f t="shared" si="0"/>
        <v>0.87717785061238573</v>
      </c>
      <c r="J8" s="258">
        <f t="shared" si="1"/>
        <v>0.12282214938761428</v>
      </c>
      <c r="K8" s="243" t="s">
        <v>42</v>
      </c>
      <c r="L8" s="243" t="s">
        <v>51</v>
      </c>
      <c r="M8" s="251" t="s">
        <v>1138</v>
      </c>
    </row>
    <row r="9" spans="1:19" outlineLevel="2" x14ac:dyDescent="0.3">
      <c r="A9" s="243" t="s">
        <v>52</v>
      </c>
      <c r="B9" s="250" t="s">
        <v>1115</v>
      </c>
      <c r="C9" s="244">
        <v>0</v>
      </c>
      <c r="D9" s="244">
        <v>8598</v>
      </c>
      <c r="E9" s="244">
        <v>8598</v>
      </c>
      <c r="F9" s="245" t="s">
        <v>16</v>
      </c>
      <c r="G9" s="245" t="s">
        <v>36</v>
      </c>
      <c r="H9" s="257" t="s">
        <v>37</v>
      </c>
      <c r="I9" s="258">
        <f t="shared" si="0"/>
        <v>0</v>
      </c>
      <c r="J9" s="258">
        <f t="shared" si="1"/>
        <v>1</v>
      </c>
      <c r="K9" s="243" t="s">
        <v>42</v>
      </c>
      <c r="L9" s="243" t="s">
        <v>53</v>
      </c>
      <c r="M9" s="251" t="s">
        <v>1139</v>
      </c>
    </row>
    <row r="10" spans="1:19" ht="26.4" outlineLevel="2" x14ac:dyDescent="0.3">
      <c r="A10" s="243" t="s">
        <v>54</v>
      </c>
      <c r="B10" s="250" t="s">
        <v>1116</v>
      </c>
      <c r="C10" s="244">
        <v>0</v>
      </c>
      <c r="D10" s="244">
        <v>33414</v>
      </c>
      <c r="E10" s="244">
        <v>33414</v>
      </c>
      <c r="F10" s="245" t="s">
        <v>16</v>
      </c>
      <c r="G10" s="245" t="s">
        <v>36</v>
      </c>
      <c r="H10" s="257" t="s">
        <v>37</v>
      </c>
      <c r="I10" s="258">
        <f t="shared" si="0"/>
        <v>0</v>
      </c>
      <c r="J10" s="258">
        <f t="shared" si="1"/>
        <v>1</v>
      </c>
      <c r="K10" s="243" t="s">
        <v>42</v>
      </c>
      <c r="L10" s="243" t="s">
        <v>55</v>
      </c>
      <c r="M10" s="251" t="s">
        <v>1140</v>
      </c>
    </row>
    <row r="11" spans="1:19" outlineLevel="1" x14ac:dyDescent="0.3">
      <c r="A11" s="243"/>
      <c r="B11" s="250"/>
      <c r="C11" s="244">
        <f>SUBTOTAL(9,C2:C10)</f>
        <v>2094984</v>
      </c>
      <c r="D11" s="244">
        <f>SUBTOTAL(9,D2:D10)</f>
        <v>2114131</v>
      </c>
      <c r="E11" s="244">
        <f>SUBTOTAL(9,E2:E10)</f>
        <v>4209114</v>
      </c>
      <c r="F11" s="270" t="s">
        <v>56</v>
      </c>
      <c r="G11" s="245"/>
      <c r="H11" s="257"/>
      <c r="I11" s="258"/>
      <c r="J11" s="258"/>
      <c r="K11" s="243"/>
      <c r="L11" s="243"/>
      <c r="M11" s="251"/>
    </row>
    <row r="12" spans="1:19" s="265" customFormat="1" ht="26.4" outlineLevel="2" x14ac:dyDescent="0.3">
      <c r="A12" s="243" t="s">
        <v>90</v>
      </c>
      <c r="B12" s="250" t="s">
        <v>1117</v>
      </c>
      <c r="C12" s="244">
        <v>5089238</v>
      </c>
      <c r="D12" s="244">
        <v>6364821</v>
      </c>
      <c r="E12" s="244">
        <v>11454059</v>
      </c>
      <c r="F12" s="245" t="s">
        <v>1121</v>
      </c>
      <c r="G12" s="245" t="s">
        <v>171</v>
      </c>
      <c r="H12" s="257" t="s">
        <v>37</v>
      </c>
      <c r="I12" s="258">
        <f t="shared" ref="I12:J18" si="2">C12/$E12</f>
        <v>0.44431742494080045</v>
      </c>
      <c r="J12" s="258">
        <f t="shared" si="2"/>
        <v>0.55568257505919949</v>
      </c>
      <c r="K12" s="243" t="s">
        <v>38</v>
      </c>
      <c r="L12" s="243" t="s">
        <v>92</v>
      </c>
      <c r="M12" s="251" t="s">
        <v>1141</v>
      </c>
      <c r="N12" s="259"/>
      <c r="O12" s="259"/>
      <c r="P12" s="259"/>
      <c r="Q12" s="259"/>
      <c r="R12" s="259"/>
      <c r="S12" s="259"/>
    </row>
    <row r="13" spans="1:19" ht="26.4" outlineLevel="2" x14ac:dyDescent="0.3">
      <c r="A13" s="243" t="s">
        <v>93</v>
      </c>
      <c r="B13" s="250" t="s">
        <v>1118</v>
      </c>
      <c r="C13" s="244">
        <v>0</v>
      </c>
      <c r="D13" s="244">
        <v>11454059</v>
      </c>
      <c r="E13" s="244">
        <v>11454059</v>
      </c>
      <c r="F13" s="245" t="s">
        <v>1121</v>
      </c>
      <c r="G13" s="245" t="s">
        <v>171</v>
      </c>
      <c r="H13" s="257" t="s">
        <v>37</v>
      </c>
      <c r="I13" s="258">
        <f t="shared" si="2"/>
        <v>0</v>
      </c>
      <c r="J13" s="258">
        <f t="shared" si="2"/>
        <v>1</v>
      </c>
      <c r="K13" s="243" t="s">
        <v>94</v>
      </c>
      <c r="L13" s="243" t="s">
        <v>95</v>
      </c>
      <c r="M13" s="251" t="s">
        <v>1142</v>
      </c>
    </row>
    <row r="14" spans="1:19" ht="26.4" outlineLevel="2" x14ac:dyDescent="0.3">
      <c r="A14" s="243" t="s">
        <v>96</v>
      </c>
      <c r="B14" s="250" t="s">
        <v>1117</v>
      </c>
      <c r="C14" s="244">
        <v>9910762</v>
      </c>
      <c r="D14" s="244">
        <v>0</v>
      </c>
      <c r="E14" s="244">
        <v>9910762</v>
      </c>
      <c r="F14" s="245" t="s">
        <v>1121</v>
      </c>
      <c r="G14" s="245" t="s">
        <v>171</v>
      </c>
      <c r="H14" s="257" t="s">
        <v>37</v>
      </c>
      <c r="I14" s="258">
        <f t="shared" si="2"/>
        <v>1</v>
      </c>
      <c r="J14" s="258">
        <f t="shared" si="2"/>
        <v>0</v>
      </c>
      <c r="K14" s="243" t="s">
        <v>38</v>
      </c>
      <c r="L14" s="243" t="s">
        <v>92</v>
      </c>
      <c r="M14" s="251" t="s">
        <v>1143</v>
      </c>
    </row>
    <row r="15" spans="1:19" outlineLevel="2" x14ac:dyDescent="0.3">
      <c r="A15" s="243" t="s">
        <v>114</v>
      </c>
      <c r="B15" s="250" t="s">
        <v>1118</v>
      </c>
      <c r="C15" s="244">
        <v>8400000</v>
      </c>
      <c r="D15" s="244">
        <v>1510762</v>
      </c>
      <c r="E15" s="244">
        <v>9910762</v>
      </c>
      <c r="F15" s="245" t="s">
        <v>1121</v>
      </c>
      <c r="G15" s="245" t="s">
        <v>36</v>
      </c>
      <c r="H15" s="257" t="s">
        <v>37</v>
      </c>
      <c r="I15" s="258">
        <f t="shared" si="2"/>
        <v>0.84756348704569839</v>
      </c>
      <c r="J15" s="258">
        <f t="shared" si="2"/>
        <v>0.15243651295430161</v>
      </c>
      <c r="K15" s="243" t="s">
        <v>39</v>
      </c>
      <c r="L15" s="243" t="s">
        <v>95</v>
      </c>
      <c r="M15" s="251" t="s">
        <v>97</v>
      </c>
    </row>
    <row r="16" spans="1:19" ht="39.6" outlineLevel="2" x14ac:dyDescent="0.3">
      <c r="A16" s="243" t="s">
        <v>108</v>
      </c>
      <c r="B16" s="250" t="s">
        <v>1119</v>
      </c>
      <c r="C16" s="244">
        <v>2389189</v>
      </c>
      <c r="D16" s="244">
        <v>0</v>
      </c>
      <c r="E16" s="244">
        <v>2389189</v>
      </c>
      <c r="F16" s="245" t="s">
        <v>1121</v>
      </c>
      <c r="G16" s="245" t="s">
        <v>171</v>
      </c>
      <c r="H16" s="257" t="s">
        <v>37</v>
      </c>
      <c r="I16" s="258">
        <f t="shared" si="2"/>
        <v>1</v>
      </c>
      <c r="J16" s="258">
        <f t="shared" si="2"/>
        <v>0</v>
      </c>
      <c r="K16" s="243" t="s">
        <v>109</v>
      </c>
      <c r="L16" s="243" t="s">
        <v>51</v>
      </c>
      <c r="M16" s="251" t="s">
        <v>1144</v>
      </c>
    </row>
    <row r="17" spans="1:13" ht="26.4" outlineLevel="2" x14ac:dyDescent="0.3">
      <c r="A17" s="243" t="s">
        <v>110</v>
      </c>
      <c r="B17" s="267" t="s">
        <v>1240</v>
      </c>
      <c r="C17" s="244">
        <v>2022133</v>
      </c>
      <c r="D17" s="244">
        <v>7662</v>
      </c>
      <c r="E17" s="244">
        <v>2029795</v>
      </c>
      <c r="F17" s="268" t="s">
        <v>1121</v>
      </c>
      <c r="G17" s="268" t="s">
        <v>171</v>
      </c>
      <c r="H17" s="257" t="s">
        <v>37</v>
      </c>
      <c r="I17" s="258">
        <f t="shared" si="2"/>
        <v>0.99622523456802292</v>
      </c>
      <c r="J17" s="258">
        <f t="shared" si="2"/>
        <v>3.774765431977121E-3</v>
      </c>
      <c r="K17" s="266" t="s">
        <v>109</v>
      </c>
      <c r="L17" s="266" t="s">
        <v>51</v>
      </c>
      <c r="M17" s="269"/>
    </row>
    <row r="18" spans="1:13" s="273" customFormat="1" ht="39.6" outlineLevel="2" x14ac:dyDescent="0.3">
      <c r="A18" s="243" t="s">
        <v>111</v>
      </c>
      <c r="B18" s="250" t="s">
        <v>1119</v>
      </c>
      <c r="C18" s="244">
        <v>406665</v>
      </c>
      <c r="D18" s="244">
        <v>36000</v>
      </c>
      <c r="E18" s="244">
        <v>442665</v>
      </c>
      <c r="F18" s="245" t="s">
        <v>1121</v>
      </c>
      <c r="G18" s="245" t="s">
        <v>171</v>
      </c>
      <c r="H18" s="257" t="s">
        <v>37</v>
      </c>
      <c r="I18" s="258">
        <f t="shared" si="2"/>
        <v>0.91867439259936967</v>
      </c>
      <c r="J18" s="258">
        <f t="shared" si="2"/>
        <v>8.1325607400630273E-2</v>
      </c>
      <c r="K18" s="243" t="s">
        <v>109</v>
      </c>
      <c r="L18" s="243" t="s">
        <v>112</v>
      </c>
      <c r="M18" s="251" t="s">
        <v>1145</v>
      </c>
    </row>
    <row r="19" spans="1:13" s="273" customFormat="1" outlineLevel="1" x14ac:dyDescent="0.3">
      <c r="A19" s="243"/>
      <c r="B19" s="250"/>
      <c r="C19" s="244">
        <f>SUBTOTAL(9,C12:C18)</f>
        <v>28217987</v>
      </c>
      <c r="D19" s="244">
        <f>SUBTOTAL(9,D12:D18)</f>
        <v>19373304</v>
      </c>
      <c r="E19" s="244">
        <f>SUBTOTAL(9,E12:E18)</f>
        <v>47591291</v>
      </c>
      <c r="F19" s="270" t="s">
        <v>1168</v>
      </c>
      <c r="G19" s="245"/>
      <c r="H19" s="257"/>
      <c r="I19" s="258"/>
      <c r="J19" s="258"/>
      <c r="K19" s="243"/>
      <c r="L19" s="243"/>
      <c r="M19" s="251"/>
    </row>
    <row r="20" spans="1:13" ht="26.4" outlineLevel="2" x14ac:dyDescent="0.3">
      <c r="A20" s="243" t="s">
        <v>64</v>
      </c>
      <c r="B20" s="272" t="s">
        <v>1125</v>
      </c>
      <c r="C20" s="244">
        <v>400000</v>
      </c>
      <c r="D20" s="244">
        <v>56000</v>
      </c>
      <c r="E20" s="244">
        <v>456000</v>
      </c>
      <c r="F20" s="262" t="s">
        <v>65</v>
      </c>
      <c r="G20" s="262" t="s">
        <v>153</v>
      </c>
      <c r="H20" s="263" t="s">
        <v>45</v>
      </c>
      <c r="I20" s="258">
        <f t="shared" ref="I20:J24" si="3">C20/$E20</f>
        <v>0.8771929824561403</v>
      </c>
      <c r="J20" s="258">
        <f t="shared" si="3"/>
        <v>0.12280701754385964</v>
      </c>
      <c r="K20" s="260" t="s">
        <v>68</v>
      </c>
      <c r="L20" s="260" t="s">
        <v>69</v>
      </c>
      <c r="M20" s="264" t="s">
        <v>1148</v>
      </c>
    </row>
    <row r="21" spans="1:13" s="273" customFormat="1" ht="26.4" outlineLevel="2" x14ac:dyDescent="0.3">
      <c r="A21" s="243" t="s">
        <v>67</v>
      </c>
      <c r="B21" s="272" t="s">
        <v>1126</v>
      </c>
      <c r="C21" s="244">
        <v>50000</v>
      </c>
      <c r="D21" s="244">
        <v>7000</v>
      </c>
      <c r="E21" s="244">
        <v>57000</v>
      </c>
      <c r="F21" s="262" t="s">
        <v>65</v>
      </c>
      <c r="G21" s="262" t="s">
        <v>153</v>
      </c>
      <c r="H21" s="263" t="s">
        <v>45</v>
      </c>
      <c r="I21" s="258">
        <f t="shared" si="3"/>
        <v>0.8771929824561403</v>
      </c>
      <c r="J21" s="258">
        <f t="shared" si="3"/>
        <v>0.12280701754385964</v>
      </c>
      <c r="K21" s="260" t="s">
        <v>68</v>
      </c>
      <c r="L21" s="260" t="s">
        <v>71</v>
      </c>
      <c r="M21" s="264" t="s">
        <v>1147</v>
      </c>
    </row>
    <row r="22" spans="1:13" ht="26.4" outlineLevel="2" x14ac:dyDescent="0.3">
      <c r="A22" s="243" t="s">
        <v>70</v>
      </c>
      <c r="B22" s="272" t="s">
        <v>1127</v>
      </c>
      <c r="C22" s="244">
        <v>600000</v>
      </c>
      <c r="D22" s="244">
        <v>84000</v>
      </c>
      <c r="E22" s="244">
        <v>684000</v>
      </c>
      <c r="F22" s="262" t="s">
        <v>65</v>
      </c>
      <c r="G22" s="262" t="s">
        <v>153</v>
      </c>
      <c r="H22" s="263" t="s">
        <v>45</v>
      </c>
      <c r="I22" s="258">
        <f t="shared" si="3"/>
        <v>0.8771929824561403</v>
      </c>
      <c r="J22" s="258">
        <f t="shared" si="3"/>
        <v>0.12280701754385964</v>
      </c>
      <c r="K22" s="260" t="s">
        <v>73</v>
      </c>
      <c r="L22" s="260" t="s">
        <v>74</v>
      </c>
      <c r="M22" s="274" t="s">
        <v>75</v>
      </c>
    </row>
    <row r="23" spans="1:13" outlineLevel="2" x14ac:dyDescent="0.3">
      <c r="A23" s="243" t="s">
        <v>57</v>
      </c>
      <c r="B23" s="250" t="s">
        <v>1124</v>
      </c>
      <c r="C23" s="244">
        <v>328200</v>
      </c>
      <c r="D23" s="244">
        <v>45948</v>
      </c>
      <c r="E23" s="244">
        <v>374148</v>
      </c>
      <c r="F23" s="245" t="s">
        <v>65</v>
      </c>
      <c r="G23" s="245" t="s">
        <v>36</v>
      </c>
      <c r="H23" s="257" t="s">
        <v>37</v>
      </c>
      <c r="I23" s="258">
        <f t="shared" si="3"/>
        <v>0.8771929824561403</v>
      </c>
      <c r="J23" s="258">
        <f t="shared" si="3"/>
        <v>0.12280701754385964</v>
      </c>
      <c r="K23" s="243" t="s">
        <v>59</v>
      </c>
      <c r="L23" s="243" t="s">
        <v>60</v>
      </c>
      <c r="M23" s="251" t="s">
        <v>1146</v>
      </c>
    </row>
    <row r="24" spans="1:13" ht="26.4" outlineLevel="2" x14ac:dyDescent="0.3">
      <c r="A24" s="243" t="s">
        <v>76</v>
      </c>
      <c r="B24" s="272" t="s">
        <v>77</v>
      </c>
      <c r="C24" s="244">
        <v>500000</v>
      </c>
      <c r="D24" s="244">
        <v>70000</v>
      </c>
      <c r="E24" s="244">
        <v>570000</v>
      </c>
      <c r="F24" s="262" t="s">
        <v>65</v>
      </c>
      <c r="G24" s="262" t="s">
        <v>153</v>
      </c>
      <c r="H24" s="263" t="s">
        <v>45</v>
      </c>
      <c r="I24" s="258">
        <f t="shared" si="3"/>
        <v>0.8771929824561403</v>
      </c>
      <c r="J24" s="258">
        <f t="shared" si="3"/>
        <v>0.12280701754385964</v>
      </c>
      <c r="K24" s="260" t="s">
        <v>78</v>
      </c>
      <c r="L24" s="260" t="s">
        <v>79</v>
      </c>
      <c r="M24" s="274" t="s">
        <v>1149</v>
      </c>
    </row>
    <row r="25" spans="1:13" outlineLevel="1" x14ac:dyDescent="0.3">
      <c r="A25" s="243"/>
      <c r="B25" s="272"/>
      <c r="C25" s="244">
        <f>SUBTOTAL(9,C20:C24)</f>
        <v>1878200</v>
      </c>
      <c r="D25" s="244">
        <f>SUBTOTAL(9,D20:D24)</f>
        <v>262948</v>
      </c>
      <c r="E25" s="244">
        <f>SUBTOTAL(9,E20:E24)</f>
        <v>2141148</v>
      </c>
      <c r="F25" s="277" t="s">
        <v>80</v>
      </c>
      <c r="G25" s="262"/>
      <c r="H25" s="263"/>
      <c r="I25" s="258"/>
      <c r="J25" s="258"/>
      <c r="K25" s="260"/>
      <c r="L25" s="260"/>
      <c r="M25" s="274"/>
    </row>
    <row r="26" spans="1:13" ht="26.4" outlineLevel="2" x14ac:dyDescent="0.3">
      <c r="A26" s="243" t="s">
        <v>81</v>
      </c>
      <c r="B26" s="250" t="s">
        <v>82</v>
      </c>
      <c r="C26" s="244">
        <v>0</v>
      </c>
      <c r="D26" s="244">
        <v>771732</v>
      </c>
      <c r="E26" s="244">
        <v>771732</v>
      </c>
      <c r="F26" s="245" t="s">
        <v>18</v>
      </c>
      <c r="G26" s="245" t="s">
        <v>36</v>
      </c>
      <c r="H26" s="257" t="s">
        <v>37</v>
      </c>
      <c r="I26" s="258">
        <f t="shared" ref="I26:J29" si="4">C26/$E26</f>
        <v>0</v>
      </c>
      <c r="J26" s="258">
        <f t="shared" si="4"/>
        <v>1</v>
      </c>
      <c r="K26" s="243" t="s">
        <v>38</v>
      </c>
      <c r="L26" s="243" t="s">
        <v>83</v>
      </c>
      <c r="M26" s="251" t="s">
        <v>1150</v>
      </c>
    </row>
    <row r="27" spans="1:13" outlineLevel="2" x14ac:dyDescent="0.3">
      <c r="A27" s="243" t="s">
        <v>84</v>
      </c>
      <c r="B27" s="250" t="s">
        <v>1128</v>
      </c>
      <c r="C27" s="244">
        <v>1059036</v>
      </c>
      <c r="D27" s="244">
        <v>529518</v>
      </c>
      <c r="E27" s="244">
        <v>1588553</v>
      </c>
      <c r="F27" s="245" t="s">
        <v>18</v>
      </c>
      <c r="G27" s="245" t="s">
        <v>36</v>
      </c>
      <c r="H27" s="257" t="s">
        <v>37</v>
      </c>
      <c r="I27" s="258">
        <f t="shared" si="4"/>
        <v>0.66666708633580374</v>
      </c>
      <c r="J27" s="258">
        <f t="shared" si="4"/>
        <v>0.33333354316790187</v>
      </c>
      <c r="K27" s="243" t="s">
        <v>42</v>
      </c>
      <c r="L27" s="243" t="s">
        <v>85</v>
      </c>
      <c r="M27" s="251" t="s">
        <v>1151</v>
      </c>
    </row>
    <row r="28" spans="1:13" s="271" customFormat="1" outlineLevel="2" x14ac:dyDescent="0.3">
      <c r="A28" s="243" t="s">
        <v>86</v>
      </c>
      <c r="B28" s="250" t="s">
        <v>1129</v>
      </c>
      <c r="C28" s="244">
        <v>0</v>
      </c>
      <c r="D28" s="244">
        <v>369918</v>
      </c>
      <c r="E28" s="244">
        <v>369918</v>
      </c>
      <c r="F28" s="245" t="s">
        <v>18</v>
      </c>
      <c r="G28" s="245" t="s">
        <v>36</v>
      </c>
      <c r="H28" s="257" t="s">
        <v>37</v>
      </c>
      <c r="I28" s="258">
        <f t="shared" si="4"/>
        <v>0</v>
      </c>
      <c r="J28" s="258">
        <f t="shared" si="4"/>
        <v>1</v>
      </c>
      <c r="K28" s="243" t="s">
        <v>62</v>
      </c>
      <c r="L28" s="243" t="s">
        <v>53</v>
      </c>
      <c r="M28" s="247" t="s">
        <v>1152</v>
      </c>
    </row>
    <row r="29" spans="1:13" s="273" customFormat="1" outlineLevel="2" x14ac:dyDescent="0.3">
      <c r="A29" s="243" t="s">
        <v>87</v>
      </c>
      <c r="B29" s="250" t="s">
        <v>1130</v>
      </c>
      <c r="C29" s="244">
        <v>1000000</v>
      </c>
      <c r="D29" s="244">
        <v>0</v>
      </c>
      <c r="E29" s="244">
        <v>1000000</v>
      </c>
      <c r="F29" s="245" t="s">
        <v>18</v>
      </c>
      <c r="G29" s="245" t="s">
        <v>36</v>
      </c>
      <c r="H29" s="257"/>
      <c r="I29" s="258">
        <f t="shared" si="4"/>
        <v>1</v>
      </c>
      <c r="J29" s="258">
        <f t="shared" si="4"/>
        <v>0</v>
      </c>
      <c r="K29" s="243" t="s">
        <v>38</v>
      </c>
      <c r="L29" s="243" t="s">
        <v>88</v>
      </c>
      <c r="M29" s="247"/>
    </row>
    <row r="30" spans="1:13" s="273" customFormat="1" outlineLevel="1" x14ac:dyDescent="0.3">
      <c r="A30" s="243"/>
      <c r="B30" s="250"/>
      <c r="C30" s="244">
        <f>SUBTOTAL(9,C26:C29)</f>
        <v>2059036</v>
      </c>
      <c r="D30" s="244">
        <f>SUBTOTAL(9,D26:D29)</f>
        <v>1671168</v>
      </c>
      <c r="E30" s="244">
        <f>SUBTOTAL(9,E26:E29)</f>
        <v>3730203</v>
      </c>
      <c r="F30" s="270" t="s">
        <v>89</v>
      </c>
      <c r="G30" s="245"/>
      <c r="H30" s="257"/>
      <c r="I30" s="258"/>
      <c r="J30" s="258"/>
      <c r="K30" s="243"/>
      <c r="L30" s="243"/>
      <c r="M30" s="247"/>
    </row>
    <row r="31" spans="1:13" s="273" customFormat="1" ht="26.4" outlineLevel="2" x14ac:dyDescent="0.3">
      <c r="A31" s="243" t="s">
        <v>116</v>
      </c>
      <c r="B31" s="250" t="s">
        <v>99</v>
      </c>
      <c r="C31" s="244">
        <v>2050000</v>
      </c>
      <c r="D31" s="244">
        <v>256178</v>
      </c>
      <c r="E31" s="244">
        <v>2306178</v>
      </c>
      <c r="F31" s="245" t="s">
        <v>91</v>
      </c>
      <c r="G31" s="245" t="s">
        <v>36</v>
      </c>
      <c r="H31" s="257" t="s">
        <v>37</v>
      </c>
      <c r="I31" s="258">
        <f>C31/$E31</f>
        <v>0.88891664043278529</v>
      </c>
      <c r="J31" s="258">
        <f>D31/$E31</f>
        <v>0.11108335956721467</v>
      </c>
      <c r="K31" s="243" t="s">
        <v>94</v>
      </c>
      <c r="L31" s="243" t="s">
        <v>100</v>
      </c>
      <c r="M31" s="251" t="s">
        <v>1153</v>
      </c>
    </row>
    <row r="32" spans="1:13" s="273" customFormat="1" outlineLevel="1" x14ac:dyDescent="0.3">
      <c r="A32" s="243"/>
      <c r="B32" s="250"/>
      <c r="C32" s="244">
        <f>SUBTOTAL(9,C31:C31)</f>
        <v>2050000</v>
      </c>
      <c r="D32" s="244">
        <f>SUBTOTAL(9,D31:D31)</f>
        <v>256178</v>
      </c>
      <c r="E32" s="244">
        <f>SUBTOTAL(9,E31:E31)</f>
        <v>2306178</v>
      </c>
      <c r="F32" s="270" t="s">
        <v>113</v>
      </c>
      <c r="G32" s="245"/>
      <c r="H32" s="257"/>
      <c r="I32" s="258"/>
      <c r="J32" s="258"/>
      <c r="K32" s="243"/>
      <c r="L32" s="243"/>
      <c r="M32" s="251"/>
    </row>
    <row r="33" spans="1:19" s="275" customFormat="1" ht="92.4" outlineLevel="2" x14ac:dyDescent="0.3">
      <c r="A33" s="243" t="s">
        <v>101</v>
      </c>
      <c r="B33" s="250" t="s">
        <v>102</v>
      </c>
      <c r="C33" s="244">
        <v>80200000</v>
      </c>
      <c r="D33" s="244">
        <v>0</v>
      </c>
      <c r="E33" s="244">
        <v>80200000</v>
      </c>
      <c r="F33" s="245" t="s">
        <v>1120</v>
      </c>
      <c r="G33" s="245" t="s">
        <v>36</v>
      </c>
      <c r="H33" s="257" t="s">
        <v>37</v>
      </c>
      <c r="I33" s="258">
        <f>C33/$E33</f>
        <v>1</v>
      </c>
      <c r="J33" s="258">
        <f>D33/$E33</f>
        <v>0</v>
      </c>
      <c r="K33" s="243" t="s">
        <v>1234</v>
      </c>
      <c r="L33" s="243" t="s">
        <v>103</v>
      </c>
      <c r="M33" s="247" t="s">
        <v>1291</v>
      </c>
    </row>
    <row r="34" spans="1:19" s="275" customFormat="1" ht="79.2" outlineLevel="2" x14ac:dyDescent="0.3">
      <c r="A34" s="243" t="s">
        <v>104</v>
      </c>
      <c r="B34" s="250" t="s">
        <v>105</v>
      </c>
      <c r="C34" s="244">
        <v>37300000</v>
      </c>
      <c r="D34" s="244">
        <v>0</v>
      </c>
      <c r="E34" s="244">
        <v>37300000</v>
      </c>
      <c r="F34" s="245" t="s">
        <v>1120</v>
      </c>
      <c r="G34" s="245" t="s">
        <v>36</v>
      </c>
      <c r="H34" s="257" t="s">
        <v>37</v>
      </c>
      <c r="I34" s="258">
        <f>C34/$E34</f>
        <v>1</v>
      </c>
      <c r="J34" s="258">
        <f>D34/$E34</f>
        <v>0</v>
      </c>
      <c r="K34" s="243" t="s">
        <v>1297</v>
      </c>
      <c r="L34" s="243" t="s">
        <v>107</v>
      </c>
      <c r="M34" s="247" t="s">
        <v>1292</v>
      </c>
    </row>
    <row r="35" spans="1:19" s="275" customFormat="1" outlineLevel="1" x14ac:dyDescent="0.3">
      <c r="A35" s="243"/>
      <c r="B35" s="250"/>
      <c r="C35" s="244">
        <f>SUBTOTAL(9,C33:C34)</f>
        <v>117500000</v>
      </c>
      <c r="D35" s="244">
        <f>SUBTOTAL(9,D33:D34)</f>
        <v>0</v>
      </c>
      <c r="E35" s="244">
        <f>SUBTOTAL(9,E33:E34)</f>
        <v>117500000</v>
      </c>
      <c r="F35" s="270" t="s">
        <v>1169</v>
      </c>
      <c r="G35" s="245"/>
      <c r="H35" s="257"/>
      <c r="I35" s="258"/>
      <c r="J35" s="258"/>
      <c r="K35" s="243"/>
      <c r="L35" s="243"/>
      <c r="M35" s="247"/>
    </row>
    <row r="36" spans="1:19" ht="26.4" outlineLevel="2" x14ac:dyDescent="0.3">
      <c r="A36" s="243" t="s">
        <v>1295</v>
      </c>
      <c r="B36" s="250" t="s">
        <v>117</v>
      </c>
      <c r="C36" s="244">
        <v>2000000</v>
      </c>
      <c r="D36" s="244">
        <v>30061</v>
      </c>
      <c r="E36" s="244">
        <v>2030061</v>
      </c>
      <c r="F36" s="245" t="s">
        <v>115</v>
      </c>
      <c r="G36" s="245" t="s">
        <v>36</v>
      </c>
      <c r="H36" s="257" t="s">
        <v>37</v>
      </c>
      <c r="I36" s="258">
        <f t="shared" ref="I36:I52" si="5">C36/$E36</f>
        <v>0.98519207058310065</v>
      </c>
      <c r="J36" s="258">
        <f t="shared" ref="J36:J52" si="6">D36/$E36</f>
        <v>1.4807929416899296E-2</v>
      </c>
      <c r="K36" s="243" t="s">
        <v>68</v>
      </c>
      <c r="L36" s="243" t="s">
        <v>69</v>
      </c>
      <c r="M36" s="251" t="s">
        <v>1131</v>
      </c>
    </row>
    <row r="37" spans="1:19" s="276" customFormat="1" outlineLevel="2" x14ac:dyDescent="0.3">
      <c r="A37" s="243" t="s">
        <v>118</v>
      </c>
      <c r="B37" s="250" t="s">
        <v>119</v>
      </c>
      <c r="C37" s="244">
        <v>187565</v>
      </c>
      <c r="D37" s="244">
        <v>26259</v>
      </c>
      <c r="E37" s="244">
        <v>213824</v>
      </c>
      <c r="F37" s="245" t="s">
        <v>115</v>
      </c>
      <c r="G37" s="245" t="s">
        <v>36</v>
      </c>
      <c r="H37" s="257" t="s">
        <v>37</v>
      </c>
      <c r="I37" s="258">
        <f t="shared" si="5"/>
        <v>0.87719339269679741</v>
      </c>
      <c r="J37" s="258">
        <f t="shared" si="6"/>
        <v>0.12280660730320263</v>
      </c>
      <c r="K37" s="243" t="s">
        <v>42</v>
      </c>
      <c r="L37" s="243" t="s">
        <v>47</v>
      </c>
      <c r="M37" s="251" t="s">
        <v>1155</v>
      </c>
      <c r="N37" s="259"/>
      <c r="O37" s="259"/>
      <c r="P37" s="259"/>
      <c r="Q37" s="259"/>
      <c r="R37" s="259"/>
      <c r="S37" s="259"/>
    </row>
    <row r="38" spans="1:19" outlineLevel="2" x14ac:dyDescent="0.3">
      <c r="A38" s="243" t="s">
        <v>120</v>
      </c>
      <c r="B38" s="250" t="s">
        <v>121</v>
      </c>
      <c r="C38" s="244">
        <v>45000</v>
      </c>
      <c r="D38" s="244">
        <v>6300</v>
      </c>
      <c r="E38" s="244">
        <v>51300</v>
      </c>
      <c r="F38" s="245" t="s">
        <v>115</v>
      </c>
      <c r="G38" s="245" t="s">
        <v>36</v>
      </c>
      <c r="H38" s="257" t="s">
        <v>37</v>
      </c>
      <c r="I38" s="258">
        <f t="shared" si="5"/>
        <v>0.8771929824561403</v>
      </c>
      <c r="J38" s="258">
        <f t="shared" si="6"/>
        <v>0.12280701754385964</v>
      </c>
      <c r="K38" s="243" t="s">
        <v>42</v>
      </c>
      <c r="L38" s="243" t="s">
        <v>47</v>
      </c>
      <c r="M38" s="251" t="s">
        <v>1156</v>
      </c>
    </row>
    <row r="39" spans="1:19" outlineLevel="2" x14ac:dyDescent="0.3">
      <c r="A39" s="243" t="s">
        <v>122</v>
      </c>
      <c r="B39" s="250" t="s">
        <v>123</v>
      </c>
      <c r="C39" s="244">
        <v>127500</v>
      </c>
      <c r="D39" s="244">
        <v>17850</v>
      </c>
      <c r="E39" s="244">
        <v>145350</v>
      </c>
      <c r="F39" s="245" t="s">
        <v>115</v>
      </c>
      <c r="G39" s="245" t="s">
        <v>36</v>
      </c>
      <c r="H39" s="257" t="s">
        <v>37</v>
      </c>
      <c r="I39" s="258">
        <f t="shared" si="5"/>
        <v>0.8771929824561403</v>
      </c>
      <c r="J39" s="258">
        <f t="shared" si="6"/>
        <v>0.12280701754385964</v>
      </c>
      <c r="K39" s="243" t="s">
        <v>42</v>
      </c>
      <c r="L39" s="243" t="s">
        <v>47</v>
      </c>
      <c r="M39" s="251" t="s">
        <v>1157</v>
      </c>
    </row>
    <row r="40" spans="1:19" outlineLevel="2" x14ac:dyDescent="0.3">
      <c r="A40" s="243" t="s">
        <v>124</v>
      </c>
      <c r="B40" s="250" t="s">
        <v>125</v>
      </c>
      <c r="C40" s="244">
        <v>0</v>
      </c>
      <c r="D40" s="244">
        <v>290427</v>
      </c>
      <c r="E40" s="244">
        <v>290427</v>
      </c>
      <c r="F40" s="245" t="s">
        <v>115</v>
      </c>
      <c r="G40" s="245" t="s">
        <v>36</v>
      </c>
      <c r="H40" s="257" t="s">
        <v>37</v>
      </c>
      <c r="I40" s="258">
        <f t="shared" si="5"/>
        <v>0</v>
      </c>
      <c r="J40" s="258">
        <f t="shared" si="6"/>
        <v>1</v>
      </c>
      <c r="K40" s="243" t="s">
        <v>42</v>
      </c>
      <c r="L40" s="243" t="s">
        <v>47</v>
      </c>
      <c r="M40" s="251" t="s">
        <v>1158</v>
      </c>
    </row>
    <row r="41" spans="1:19" outlineLevel="2" x14ac:dyDescent="0.3">
      <c r="A41" s="243" t="s">
        <v>126</v>
      </c>
      <c r="B41" s="250" t="s">
        <v>127</v>
      </c>
      <c r="C41" s="244">
        <v>0</v>
      </c>
      <c r="D41" s="244">
        <v>520500</v>
      </c>
      <c r="E41" s="244">
        <v>520500</v>
      </c>
      <c r="F41" s="245" t="s">
        <v>115</v>
      </c>
      <c r="G41" s="245" t="s">
        <v>36</v>
      </c>
      <c r="H41" s="257" t="s">
        <v>37</v>
      </c>
      <c r="I41" s="258">
        <f t="shared" si="5"/>
        <v>0</v>
      </c>
      <c r="J41" s="258">
        <f t="shared" si="6"/>
        <v>1</v>
      </c>
      <c r="K41" s="243" t="s">
        <v>42</v>
      </c>
      <c r="L41" s="243" t="s">
        <v>47</v>
      </c>
      <c r="M41" s="251" t="s">
        <v>1159</v>
      </c>
    </row>
    <row r="42" spans="1:19" ht="26.4" outlineLevel="2" x14ac:dyDescent="0.3">
      <c r="A42" s="243" t="s">
        <v>1261</v>
      </c>
      <c r="B42" s="250" t="s">
        <v>1262</v>
      </c>
      <c r="C42" s="244">
        <v>0</v>
      </c>
      <c r="D42" s="244">
        <v>597463</v>
      </c>
      <c r="E42" s="244">
        <v>597463</v>
      </c>
      <c r="F42" s="245" t="s">
        <v>115</v>
      </c>
      <c r="G42" s="245" t="s">
        <v>36</v>
      </c>
      <c r="H42" s="257" t="s">
        <v>37</v>
      </c>
      <c r="I42" s="258">
        <f t="shared" si="5"/>
        <v>0</v>
      </c>
      <c r="J42" s="258">
        <f t="shared" si="6"/>
        <v>1</v>
      </c>
      <c r="K42" s="243" t="s">
        <v>42</v>
      </c>
      <c r="L42" s="243" t="s">
        <v>47</v>
      </c>
      <c r="M42" s="251" t="s">
        <v>1290</v>
      </c>
    </row>
    <row r="43" spans="1:19" outlineLevel="2" x14ac:dyDescent="0.3">
      <c r="A43" s="243" t="s">
        <v>61</v>
      </c>
      <c r="B43" s="267" t="s">
        <v>1293</v>
      </c>
      <c r="C43" s="244">
        <v>18000</v>
      </c>
      <c r="D43" s="244">
        <v>2520</v>
      </c>
      <c r="E43" s="244">
        <v>20520</v>
      </c>
      <c r="F43" s="268" t="s">
        <v>115</v>
      </c>
      <c r="G43" s="268" t="s">
        <v>36</v>
      </c>
      <c r="H43" s="257" t="s">
        <v>37</v>
      </c>
      <c r="I43" s="258">
        <f t="shared" si="5"/>
        <v>0.8771929824561403</v>
      </c>
      <c r="J43" s="258">
        <f t="shared" si="6"/>
        <v>0.12280701754385964</v>
      </c>
      <c r="K43" s="266" t="s">
        <v>62</v>
      </c>
      <c r="L43" s="266" t="s">
        <v>60</v>
      </c>
      <c r="M43" s="251" t="s">
        <v>1154</v>
      </c>
    </row>
    <row r="44" spans="1:19" outlineLevel="2" x14ac:dyDescent="0.3">
      <c r="A44" s="243" t="s">
        <v>128</v>
      </c>
      <c r="B44" s="250" t="s">
        <v>119</v>
      </c>
      <c r="C44" s="244">
        <v>45000</v>
      </c>
      <c r="D44" s="244">
        <v>6300</v>
      </c>
      <c r="E44" s="244">
        <v>51300</v>
      </c>
      <c r="F44" s="245" t="s">
        <v>115</v>
      </c>
      <c r="G44" s="245" t="s">
        <v>36</v>
      </c>
      <c r="H44" s="257" t="s">
        <v>37</v>
      </c>
      <c r="I44" s="258">
        <f t="shared" si="5"/>
        <v>0.8771929824561403</v>
      </c>
      <c r="J44" s="258">
        <f t="shared" si="6"/>
        <v>0.12280701754385964</v>
      </c>
      <c r="K44" s="243" t="s">
        <v>42</v>
      </c>
      <c r="L44" s="243" t="s">
        <v>53</v>
      </c>
      <c r="M44" s="251" t="s">
        <v>1160</v>
      </c>
    </row>
    <row r="45" spans="1:19" outlineLevel="2" x14ac:dyDescent="0.3">
      <c r="A45" s="243" t="s">
        <v>129</v>
      </c>
      <c r="B45" s="250" t="s">
        <v>123</v>
      </c>
      <c r="C45" s="244">
        <v>45000</v>
      </c>
      <c r="D45" s="244">
        <v>6300</v>
      </c>
      <c r="E45" s="244">
        <v>51300</v>
      </c>
      <c r="F45" s="245" t="s">
        <v>115</v>
      </c>
      <c r="G45" s="245" t="s">
        <v>36</v>
      </c>
      <c r="H45" s="257" t="s">
        <v>37</v>
      </c>
      <c r="I45" s="258">
        <f t="shared" si="5"/>
        <v>0.8771929824561403</v>
      </c>
      <c r="J45" s="258">
        <f t="shared" si="6"/>
        <v>0.12280701754385964</v>
      </c>
      <c r="K45" s="243" t="s">
        <v>42</v>
      </c>
      <c r="L45" s="243" t="s">
        <v>53</v>
      </c>
      <c r="M45" s="251" t="s">
        <v>1161</v>
      </c>
    </row>
    <row r="46" spans="1:19" outlineLevel="2" x14ac:dyDescent="0.3">
      <c r="A46" s="243" t="s">
        <v>130</v>
      </c>
      <c r="B46" s="250" t="s">
        <v>125</v>
      </c>
      <c r="C46" s="244">
        <v>0</v>
      </c>
      <c r="D46" s="244">
        <v>3616</v>
      </c>
      <c r="E46" s="244">
        <v>3616</v>
      </c>
      <c r="F46" s="245" t="s">
        <v>115</v>
      </c>
      <c r="G46" s="245" t="s">
        <v>36</v>
      </c>
      <c r="H46" s="257" t="s">
        <v>37</v>
      </c>
      <c r="I46" s="258">
        <f t="shared" si="5"/>
        <v>0</v>
      </c>
      <c r="J46" s="258">
        <f t="shared" si="6"/>
        <v>1</v>
      </c>
      <c r="K46" s="243" t="s">
        <v>42</v>
      </c>
      <c r="L46" s="243" t="s">
        <v>53</v>
      </c>
      <c r="M46" s="251" t="s">
        <v>1162</v>
      </c>
    </row>
    <row r="47" spans="1:19" s="273" customFormat="1" outlineLevel="2" x14ac:dyDescent="0.3">
      <c r="A47" s="243" t="s">
        <v>131</v>
      </c>
      <c r="B47" s="250" t="s">
        <v>119</v>
      </c>
      <c r="C47" s="244">
        <v>106937</v>
      </c>
      <c r="D47" s="244">
        <v>14970</v>
      </c>
      <c r="E47" s="244">
        <v>121907</v>
      </c>
      <c r="F47" s="245" t="s">
        <v>115</v>
      </c>
      <c r="G47" s="245" t="s">
        <v>36</v>
      </c>
      <c r="H47" s="257" t="s">
        <v>37</v>
      </c>
      <c r="I47" s="258">
        <f t="shared" si="5"/>
        <v>0.87720147325420195</v>
      </c>
      <c r="J47" s="258">
        <f t="shared" si="6"/>
        <v>0.12279852674579803</v>
      </c>
      <c r="K47" s="243" t="s">
        <v>42</v>
      </c>
      <c r="L47" s="243" t="s">
        <v>55</v>
      </c>
      <c r="M47" s="251" t="s">
        <v>1163</v>
      </c>
    </row>
    <row r="48" spans="1:19" outlineLevel="2" x14ac:dyDescent="0.3">
      <c r="A48" s="243" t="s">
        <v>132</v>
      </c>
      <c r="B48" s="250" t="s">
        <v>123</v>
      </c>
      <c r="C48" s="244">
        <v>109793</v>
      </c>
      <c r="D48" s="244">
        <v>25207</v>
      </c>
      <c r="E48" s="244">
        <v>135000</v>
      </c>
      <c r="F48" s="245" t="s">
        <v>115</v>
      </c>
      <c r="G48" s="245" t="s">
        <v>36</v>
      </c>
      <c r="H48" s="257" t="s">
        <v>37</v>
      </c>
      <c r="I48" s="258">
        <f t="shared" si="5"/>
        <v>0.81328148148148149</v>
      </c>
      <c r="J48" s="258">
        <f t="shared" si="6"/>
        <v>0.18671851851851851</v>
      </c>
      <c r="K48" s="243" t="s">
        <v>42</v>
      </c>
      <c r="L48" s="243" t="s">
        <v>55</v>
      </c>
      <c r="M48" s="251" t="s">
        <v>1164</v>
      </c>
    </row>
    <row r="49" spans="1:13" ht="39.6" outlineLevel="2" x14ac:dyDescent="0.3">
      <c r="A49" s="243" t="s">
        <v>133</v>
      </c>
      <c r="B49" s="272" t="s">
        <v>1165</v>
      </c>
      <c r="C49" s="244">
        <v>3015000</v>
      </c>
      <c r="D49" s="244">
        <v>0</v>
      </c>
      <c r="E49" s="244">
        <v>3015000</v>
      </c>
      <c r="F49" s="262" t="s">
        <v>115</v>
      </c>
      <c r="G49" s="262" t="s">
        <v>44</v>
      </c>
      <c r="H49" s="263" t="s">
        <v>45</v>
      </c>
      <c r="I49" s="258">
        <f t="shared" si="5"/>
        <v>1</v>
      </c>
      <c r="J49" s="258">
        <f t="shared" si="6"/>
        <v>0</v>
      </c>
      <c r="K49" s="260" t="s">
        <v>42</v>
      </c>
      <c r="L49" s="260" t="s">
        <v>55</v>
      </c>
      <c r="M49" s="264" t="s">
        <v>1166</v>
      </c>
    </row>
    <row r="50" spans="1:13" outlineLevel="2" x14ac:dyDescent="0.3">
      <c r="A50" s="243" t="s">
        <v>134</v>
      </c>
      <c r="B50" s="250" t="s">
        <v>125</v>
      </c>
      <c r="C50" s="244">
        <v>0</v>
      </c>
      <c r="D50" s="244">
        <v>4498</v>
      </c>
      <c r="E50" s="244">
        <v>4498</v>
      </c>
      <c r="F50" s="245" t="s">
        <v>115</v>
      </c>
      <c r="G50" s="245" t="s">
        <v>36</v>
      </c>
      <c r="H50" s="257" t="s">
        <v>37</v>
      </c>
      <c r="I50" s="258">
        <f t="shared" si="5"/>
        <v>0</v>
      </c>
      <c r="J50" s="258">
        <f t="shared" si="6"/>
        <v>1</v>
      </c>
      <c r="K50" s="243" t="s">
        <v>42</v>
      </c>
      <c r="L50" s="243" t="s">
        <v>55</v>
      </c>
      <c r="M50" s="251" t="s">
        <v>1167</v>
      </c>
    </row>
    <row r="51" spans="1:13" outlineLevel="2" x14ac:dyDescent="0.3">
      <c r="A51" s="243" t="s">
        <v>135</v>
      </c>
      <c r="B51" s="267" t="s">
        <v>1284</v>
      </c>
      <c r="C51" s="244">
        <v>100000</v>
      </c>
      <c r="D51" s="244">
        <v>14000</v>
      </c>
      <c r="E51" s="244">
        <v>114000</v>
      </c>
      <c r="F51" s="245" t="s">
        <v>115</v>
      </c>
      <c r="G51" s="245" t="s">
        <v>36</v>
      </c>
      <c r="H51" s="257" t="s">
        <v>37</v>
      </c>
      <c r="I51" s="258">
        <f t="shared" si="5"/>
        <v>0.8771929824561403</v>
      </c>
      <c r="J51" s="258">
        <f t="shared" si="6"/>
        <v>0.12280701754385964</v>
      </c>
      <c r="K51" s="243" t="s">
        <v>136</v>
      </c>
      <c r="L51" s="243" t="s">
        <v>79</v>
      </c>
      <c r="M51" s="247"/>
    </row>
    <row r="52" spans="1:13" ht="26.4" outlineLevel="2" x14ac:dyDescent="0.3">
      <c r="A52" s="243" t="s">
        <v>137</v>
      </c>
      <c r="B52" s="267" t="s">
        <v>1289</v>
      </c>
      <c r="C52" s="244">
        <v>400000</v>
      </c>
      <c r="D52" s="244">
        <v>56000</v>
      </c>
      <c r="E52" s="244">
        <v>456000</v>
      </c>
      <c r="F52" s="245" t="s">
        <v>115</v>
      </c>
      <c r="G52" s="245" t="s">
        <v>153</v>
      </c>
      <c r="H52" s="257" t="s">
        <v>45</v>
      </c>
      <c r="I52" s="258">
        <f t="shared" si="5"/>
        <v>0.8771929824561403</v>
      </c>
      <c r="J52" s="258">
        <f t="shared" si="6"/>
        <v>0.12280701754385964</v>
      </c>
      <c r="K52" s="243" t="s">
        <v>38</v>
      </c>
      <c r="L52" s="243" t="s">
        <v>1288</v>
      </c>
      <c r="M52" s="247"/>
    </row>
    <row r="53" spans="1:13" ht="26.4" outlineLevel="1" x14ac:dyDescent="0.3">
      <c r="A53" s="278"/>
      <c r="B53" s="267"/>
      <c r="C53" s="279">
        <f>SUBTOTAL(9,C36:C52)</f>
        <v>6199795</v>
      </c>
      <c r="D53" s="279">
        <f>SUBTOTAL(9,D36:D52)</f>
        <v>1622271</v>
      </c>
      <c r="E53" s="279">
        <f>SUBTOTAL(9,E36:E52)</f>
        <v>7822066</v>
      </c>
      <c r="F53" s="270" t="s">
        <v>138</v>
      </c>
      <c r="G53" s="245"/>
      <c r="H53" s="257"/>
      <c r="I53" s="258"/>
      <c r="J53" s="258"/>
      <c r="K53" s="243"/>
      <c r="L53" s="243"/>
      <c r="M53" s="247"/>
    </row>
    <row r="54" spans="1:13" x14ac:dyDescent="0.3">
      <c r="A54" s="278"/>
      <c r="B54" s="267"/>
      <c r="C54" s="279">
        <f>SUBTOTAL(9,C2:C52)</f>
        <v>160000002</v>
      </c>
      <c r="D54" s="279">
        <f>SUBTOTAL(9,D2:D52)</f>
        <v>25300000</v>
      </c>
      <c r="E54" s="279">
        <f>SUBTOTAL(9,E2:E52)</f>
        <v>185300000</v>
      </c>
      <c r="F54" s="270" t="s">
        <v>139</v>
      </c>
      <c r="G54" s="245"/>
      <c r="H54" s="257"/>
      <c r="I54" s="258"/>
      <c r="J54" s="258"/>
      <c r="K54" s="243"/>
      <c r="L54" s="243"/>
      <c r="M54" s="247"/>
    </row>
    <row r="55" spans="1:13" x14ac:dyDescent="0.3">
      <c r="B55" s="249"/>
      <c r="F55" s="245"/>
      <c r="G55" s="245"/>
      <c r="H55" s="257"/>
      <c r="I55" s="258"/>
      <c r="J55" s="258"/>
      <c r="K55" s="248"/>
      <c r="L55" s="248"/>
      <c r="M55" s="247"/>
    </row>
    <row r="56" spans="1:13" x14ac:dyDescent="0.3">
      <c r="B56" s="249"/>
      <c r="F56" s="245"/>
      <c r="G56" s="245"/>
      <c r="H56" s="257"/>
      <c r="I56" s="258"/>
      <c r="J56" s="258"/>
      <c r="K56" s="248"/>
      <c r="L56" s="248"/>
      <c r="M56" s="247"/>
    </row>
    <row r="57" spans="1:13" x14ac:dyDescent="0.3">
      <c r="B57" s="249"/>
      <c r="F57" s="245"/>
      <c r="G57" s="245"/>
      <c r="H57" s="257"/>
      <c r="I57" s="258"/>
      <c r="J57" s="258"/>
      <c r="K57" s="248"/>
      <c r="L57" s="248"/>
      <c r="M57" s="247"/>
    </row>
    <row r="58" spans="1:13" x14ac:dyDescent="0.3">
      <c r="B58" s="249"/>
      <c r="F58" s="245"/>
      <c r="G58" s="245"/>
      <c r="H58" s="257"/>
      <c r="I58" s="258"/>
      <c r="J58" s="258"/>
      <c r="K58" s="248"/>
      <c r="L58" s="248"/>
      <c r="M58" s="247"/>
    </row>
    <row r="59" spans="1:13" x14ac:dyDescent="0.3">
      <c r="B59" s="249"/>
      <c r="F59" s="245"/>
      <c r="G59" s="245"/>
      <c r="H59" s="257"/>
      <c r="I59" s="258"/>
      <c r="J59" s="258"/>
      <c r="K59" s="248"/>
      <c r="L59" s="248"/>
      <c r="M59" s="247"/>
    </row>
    <row r="60" spans="1:13" x14ac:dyDescent="0.3">
      <c r="F60" s="245"/>
      <c r="G60" s="245"/>
      <c r="H60" s="257"/>
    </row>
  </sheetData>
  <autoFilter ref="A1:M59">
    <sortState ref="A2:M51">
      <sortCondition ref="F1:F51"/>
    </sortState>
  </autoFilter>
  <dataValidations count="3">
    <dataValidation type="list" allowBlank="1" showInputMessage="1" showErrorMessage="1" sqref="H55:H60 H2:H10 H12:H18 H20:H24 H26:H29 H31 H33:H34 H36:H52">
      <formula1>revision</formula1>
    </dataValidation>
    <dataValidation type="list" allowBlank="1" showInputMessage="1" showErrorMessage="1" sqref="G55:G59 G2:G10 G12:G18 G20:G24 G26:G29 G31 G33:G34 G36:G52">
      <formula1>Metodo</formula1>
    </dataValidation>
    <dataValidation type="list" allowBlank="1" showInputMessage="1" showErrorMessage="1" sqref="F55:F59 F2:F10 F12:F18 F20:F24 F26:F29 F31 F33:F34 F36:F52">
      <formula1>Categoria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heetView workbookViewId="1"/>
  </sheetViews>
  <sheetFormatPr defaultColWidth="11.5546875" defaultRowHeight="17.25" customHeight="1" x14ac:dyDescent="0.35"/>
  <cols>
    <col min="1" max="1" width="5.88671875" bestFit="1" customWidth="1"/>
    <col min="2" max="2" width="79.88671875" customWidth="1"/>
    <col min="3" max="5" width="12.109375" bestFit="1" customWidth="1"/>
    <col min="6" max="6" width="70.5546875" customWidth="1"/>
    <col min="7" max="7" width="21.109375" customWidth="1"/>
    <col min="8" max="8" width="13.33203125" customWidth="1"/>
    <col min="9" max="9" width="20.44140625" customWidth="1"/>
    <col min="10" max="10" width="21" customWidth="1"/>
  </cols>
  <sheetData>
    <row r="1" spans="1:10" ht="17.25" customHeight="1" x14ac:dyDescent="0.35">
      <c r="A1" s="230" t="s">
        <v>22</v>
      </c>
      <c r="B1" s="230" t="s">
        <v>23</v>
      </c>
      <c r="C1" s="231" t="s">
        <v>24</v>
      </c>
      <c r="D1" s="230" t="s">
        <v>25</v>
      </c>
      <c r="E1" s="230" t="s">
        <v>26</v>
      </c>
      <c r="F1" s="230" t="s">
        <v>34</v>
      </c>
      <c r="G1" s="230" t="s">
        <v>1207</v>
      </c>
      <c r="H1" s="231" t="s">
        <v>1208</v>
      </c>
      <c r="I1" s="231" t="s">
        <v>32</v>
      </c>
      <c r="J1" s="231" t="s">
        <v>33</v>
      </c>
    </row>
    <row r="2" spans="1:10" ht="17.25" customHeight="1" x14ac:dyDescent="0.35">
      <c r="A2" s="232" t="s">
        <v>90</v>
      </c>
      <c r="B2" s="233" t="s">
        <v>1210</v>
      </c>
      <c r="C2" s="234">
        <v>5089238</v>
      </c>
      <c r="D2" s="234">
        <v>6364821</v>
      </c>
      <c r="E2" s="234">
        <v>11454059</v>
      </c>
      <c r="F2" s="235" t="s">
        <v>1211</v>
      </c>
      <c r="G2" s="236"/>
      <c r="H2" s="237" t="s">
        <v>1212</v>
      </c>
      <c r="I2" s="232" t="s">
        <v>38</v>
      </c>
      <c r="J2" s="232" t="s">
        <v>92</v>
      </c>
    </row>
    <row r="3" spans="1:10" ht="17.25" customHeight="1" x14ac:dyDescent="0.35">
      <c r="A3" s="232" t="s">
        <v>93</v>
      </c>
      <c r="B3" s="233" t="s">
        <v>1213</v>
      </c>
      <c r="C3" s="234">
        <v>0</v>
      </c>
      <c r="D3" s="234">
        <v>11454059</v>
      </c>
      <c r="E3" s="234">
        <v>11454059</v>
      </c>
      <c r="F3" s="235" t="s">
        <v>1211</v>
      </c>
      <c r="G3" s="236"/>
      <c r="H3" s="237" t="s">
        <v>1214</v>
      </c>
      <c r="I3" s="232" t="s">
        <v>94</v>
      </c>
      <c r="J3" s="232" t="s">
        <v>95</v>
      </c>
    </row>
    <row r="4" spans="1:10" ht="17.25" customHeight="1" x14ac:dyDescent="0.35">
      <c r="A4" s="232" t="s">
        <v>35</v>
      </c>
      <c r="B4" s="233" t="s">
        <v>1215</v>
      </c>
      <c r="C4" s="234">
        <v>0</v>
      </c>
      <c r="D4" s="234">
        <v>635250</v>
      </c>
      <c r="E4" s="234">
        <v>635250</v>
      </c>
      <c r="F4" s="235" t="s">
        <v>1216</v>
      </c>
      <c r="G4" s="236"/>
      <c r="H4" s="237" t="s">
        <v>1217</v>
      </c>
      <c r="I4" s="232" t="s">
        <v>38</v>
      </c>
      <c r="J4" s="232" t="s">
        <v>39</v>
      </c>
    </row>
    <row r="5" spans="1:10" ht="17.25" customHeight="1" x14ac:dyDescent="0.35">
      <c r="A5" s="232" t="s">
        <v>81</v>
      </c>
      <c r="B5" s="233" t="s">
        <v>82</v>
      </c>
      <c r="C5" s="234">
        <v>0</v>
      </c>
      <c r="D5" s="234">
        <v>771732</v>
      </c>
      <c r="E5" s="234">
        <v>771732</v>
      </c>
      <c r="F5" s="235" t="s">
        <v>1218</v>
      </c>
      <c r="G5" s="236"/>
      <c r="H5" s="237" t="s">
        <v>1219</v>
      </c>
      <c r="I5" s="232" t="s">
        <v>38</v>
      </c>
      <c r="J5" s="232" t="s">
        <v>83</v>
      </c>
    </row>
    <row r="6" spans="1:10" ht="17.25" customHeight="1" x14ac:dyDescent="0.35">
      <c r="A6" s="232" t="s">
        <v>96</v>
      </c>
      <c r="B6" s="233" t="s">
        <v>1210</v>
      </c>
      <c r="C6" s="234">
        <v>9910762</v>
      </c>
      <c r="D6" s="234">
        <v>0</v>
      </c>
      <c r="E6" s="234">
        <v>9910762</v>
      </c>
      <c r="F6" s="235" t="s">
        <v>1220</v>
      </c>
      <c r="G6" s="236"/>
      <c r="H6" s="237" t="s">
        <v>1212</v>
      </c>
      <c r="I6" s="232" t="s">
        <v>38</v>
      </c>
      <c r="J6" s="232" t="s">
        <v>92</v>
      </c>
    </row>
    <row r="7" spans="1:10" ht="17.25" customHeight="1" x14ac:dyDescent="0.35">
      <c r="A7" s="232" t="s">
        <v>114</v>
      </c>
      <c r="B7" s="233" t="s">
        <v>1213</v>
      </c>
      <c r="C7" s="234">
        <v>8400000</v>
      </c>
      <c r="D7" s="238">
        <v>1510762</v>
      </c>
      <c r="E7" s="234">
        <v>9910762</v>
      </c>
      <c r="F7" s="235" t="s">
        <v>1220</v>
      </c>
      <c r="G7" s="236"/>
      <c r="H7" s="237" t="s">
        <v>1221</v>
      </c>
      <c r="I7" s="232" t="s">
        <v>39</v>
      </c>
      <c r="J7" s="232" t="s">
        <v>95</v>
      </c>
    </row>
    <row r="8" spans="1:10" ht="17.25" customHeight="1" x14ac:dyDescent="0.35">
      <c r="A8" s="232" t="s">
        <v>40</v>
      </c>
      <c r="B8" s="233" t="s">
        <v>1215</v>
      </c>
      <c r="C8" s="234">
        <v>0</v>
      </c>
      <c r="D8" s="234">
        <v>721716</v>
      </c>
      <c r="E8" s="234">
        <v>721716</v>
      </c>
      <c r="F8" s="235" t="s">
        <v>1216</v>
      </c>
      <c r="G8" s="236"/>
      <c r="H8" s="237" t="s">
        <v>1217</v>
      </c>
      <c r="I8" s="232" t="s">
        <v>38</v>
      </c>
      <c r="J8" s="232" t="s">
        <v>39</v>
      </c>
    </row>
    <row r="9" spans="1:10" ht="17.25" customHeight="1" x14ac:dyDescent="0.35">
      <c r="A9" s="232" t="s">
        <v>64</v>
      </c>
      <c r="B9" s="233" t="s">
        <v>1223</v>
      </c>
      <c r="C9" s="234">
        <v>0</v>
      </c>
      <c r="D9" s="234">
        <v>3285482</v>
      </c>
      <c r="E9" s="234">
        <v>3285482</v>
      </c>
      <c r="F9" s="235" t="s">
        <v>1224</v>
      </c>
      <c r="G9" s="236"/>
      <c r="H9" s="237" t="s">
        <v>1222</v>
      </c>
      <c r="I9" s="232" t="s">
        <v>63</v>
      </c>
      <c r="J9" s="232" t="s">
        <v>66</v>
      </c>
    </row>
    <row r="10" spans="1:10" ht="17.25" customHeight="1" x14ac:dyDescent="0.35">
      <c r="A10" s="232" t="s">
        <v>67</v>
      </c>
      <c r="B10" s="233" t="s">
        <v>1226</v>
      </c>
      <c r="C10" s="234">
        <v>400000</v>
      </c>
      <c r="D10" s="234">
        <v>0</v>
      </c>
      <c r="E10" s="234">
        <v>400000</v>
      </c>
      <c r="F10" s="235" t="s">
        <v>1227</v>
      </c>
      <c r="G10" s="236"/>
      <c r="H10" s="237" t="s">
        <v>1225</v>
      </c>
      <c r="I10" s="232" t="s">
        <v>68</v>
      </c>
      <c r="J10" s="232" t="s">
        <v>69</v>
      </c>
    </row>
    <row r="11" spans="1:10" ht="17.25" customHeight="1" x14ac:dyDescent="0.35">
      <c r="A11" s="232" t="s">
        <v>116</v>
      </c>
      <c r="B11" s="233" t="s">
        <v>117</v>
      </c>
      <c r="C11" s="234">
        <v>2000000</v>
      </c>
      <c r="D11" s="234">
        <v>0</v>
      </c>
      <c r="E11" s="234">
        <v>2000000</v>
      </c>
      <c r="F11" s="235" t="s">
        <v>1228</v>
      </c>
      <c r="G11" s="236"/>
      <c r="H11" s="237" t="s">
        <v>1225</v>
      </c>
      <c r="I11" s="232" t="s">
        <v>68</v>
      </c>
      <c r="J11" s="232" t="s">
        <v>69</v>
      </c>
    </row>
    <row r="12" spans="1:10" ht="17.25" customHeight="1" x14ac:dyDescent="0.35">
      <c r="A12" s="232" t="s">
        <v>70</v>
      </c>
      <c r="B12" s="233" t="s">
        <v>1230</v>
      </c>
      <c r="C12" s="234">
        <v>50000</v>
      </c>
      <c r="D12" s="234">
        <v>0</v>
      </c>
      <c r="E12" s="234">
        <v>50000</v>
      </c>
      <c r="F12" s="239"/>
      <c r="G12" s="236"/>
      <c r="H12" s="237" t="s">
        <v>1231</v>
      </c>
      <c r="I12" s="232" t="s">
        <v>68</v>
      </c>
      <c r="J12" s="232" t="s">
        <v>71</v>
      </c>
    </row>
    <row r="13" spans="1:10" ht="17.25" customHeight="1" x14ac:dyDescent="0.35">
      <c r="A13" s="232" t="s">
        <v>98</v>
      </c>
      <c r="B13" s="233" t="s">
        <v>99</v>
      </c>
      <c r="C13" s="234">
        <v>2050000</v>
      </c>
      <c r="D13" s="234">
        <v>256178</v>
      </c>
      <c r="E13" s="234">
        <v>2306178</v>
      </c>
      <c r="F13" s="235" t="s">
        <v>1232</v>
      </c>
      <c r="G13" s="236"/>
      <c r="H13" s="237" t="s">
        <v>1229</v>
      </c>
      <c r="I13" s="232" t="s">
        <v>94</v>
      </c>
      <c r="J13" s="232" t="s">
        <v>100</v>
      </c>
    </row>
    <row r="14" spans="1:10" ht="17.25" customHeight="1" x14ac:dyDescent="0.35">
      <c r="A14" s="232" t="s">
        <v>72</v>
      </c>
      <c r="B14" s="233" t="s">
        <v>1233</v>
      </c>
      <c r="C14" s="234">
        <v>600000</v>
      </c>
      <c r="D14" s="234">
        <v>0</v>
      </c>
      <c r="E14" s="234">
        <v>600000</v>
      </c>
      <c r="F14" s="239"/>
      <c r="G14" s="236"/>
      <c r="H14" s="237" t="s">
        <v>1231</v>
      </c>
      <c r="I14" s="232" t="s">
        <v>73</v>
      </c>
      <c r="J14" s="232" t="s">
        <v>74</v>
      </c>
    </row>
    <row r="15" spans="1:10" ht="17.25" customHeight="1" x14ac:dyDescent="0.35">
      <c r="A15" s="232" t="s">
        <v>101</v>
      </c>
      <c r="B15" s="233" t="s">
        <v>102</v>
      </c>
      <c r="C15" s="234">
        <v>85000000</v>
      </c>
      <c r="D15" s="234">
        <v>15000000</v>
      </c>
      <c r="E15" s="234">
        <v>100000000</v>
      </c>
      <c r="F15" s="239"/>
      <c r="G15" s="236"/>
      <c r="H15" s="237" t="s">
        <v>1235</v>
      </c>
      <c r="I15" s="232" t="s">
        <v>1234</v>
      </c>
      <c r="J15" s="232" t="s">
        <v>103</v>
      </c>
    </row>
    <row r="16" spans="1:10" ht="17.25" customHeight="1" x14ac:dyDescent="0.35">
      <c r="A16" s="232" t="s">
        <v>104</v>
      </c>
      <c r="B16" s="233" t="s">
        <v>105</v>
      </c>
      <c r="C16" s="234">
        <v>33000000</v>
      </c>
      <c r="D16" s="234">
        <v>67000000</v>
      </c>
      <c r="E16" s="234">
        <v>100000000</v>
      </c>
      <c r="F16" s="239"/>
      <c r="G16" s="236"/>
      <c r="H16" s="237" t="s">
        <v>1236</v>
      </c>
      <c r="I16" s="232" t="s">
        <v>106</v>
      </c>
      <c r="J16" s="232" t="s">
        <v>107</v>
      </c>
    </row>
    <row r="17" spans="1:10" ht="17.25" customHeight="1" x14ac:dyDescent="0.35">
      <c r="A17" s="232" t="s">
        <v>57</v>
      </c>
      <c r="B17" s="233" t="s">
        <v>1237</v>
      </c>
      <c r="C17" s="234">
        <v>328200</v>
      </c>
      <c r="D17" s="234">
        <v>0</v>
      </c>
      <c r="E17" s="234">
        <v>328200</v>
      </c>
      <c r="F17" s="235" t="s">
        <v>1238</v>
      </c>
      <c r="G17" s="236"/>
      <c r="H17" s="237" t="s">
        <v>1239</v>
      </c>
      <c r="I17" s="232" t="s">
        <v>59</v>
      </c>
      <c r="J17" s="232" t="s">
        <v>60</v>
      </c>
    </row>
    <row r="18" spans="1:10" ht="17.25" customHeight="1" x14ac:dyDescent="0.35">
      <c r="A18" s="232" t="s">
        <v>108</v>
      </c>
      <c r="B18" s="233" t="s">
        <v>1240</v>
      </c>
      <c r="C18" s="234">
        <v>2389189</v>
      </c>
      <c r="D18" s="234">
        <v>0</v>
      </c>
      <c r="E18" s="234">
        <v>2389189</v>
      </c>
      <c r="F18" s="235" t="s">
        <v>1241</v>
      </c>
      <c r="G18" s="236"/>
      <c r="H18" s="237" t="s">
        <v>1242</v>
      </c>
      <c r="I18" s="232" t="s">
        <v>109</v>
      </c>
      <c r="J18" s="232" t="s">
        <v>51</v>
      </c>
    </row>
    <row r="19" spans="1:10" ht="17.25" customHeight="1" x14ac:dyDescent="0.35">
      <c r="A19" s="232" t="s">
        <v>41</v>
      </c>
      <c r="B19" s="233" t="s">
        <v>1243</v>
      </c>
      <c r="C19" s="234">
        <v>1080890</v>
      </c>
      <c r="D19" s="234">
        <v>573180</v>
      </c>
      <c r="E19" s="234">
        <v>1654069</v>
      </c>
      <c r="F19" s="235" t="s">
        <v>1244</v>
      </c>
      <c r="G19" s="236"/>
      <c r="H19" s="237" t="s">
        <v>1245</v>
      </c>
      <c r="I19" s="232" t="s">
        <v>42</v>
      </c>
      <c r="J19" s="232" t="s">
        <v>1246</v>
      </c>
    </row>
    <row r="20" spans="1:10" ht="17.25" customHeight="1" x14ac:dyDescent="0.35">
      <c r="A20" s="232" t="s">
        <v>43</v>
      </c>
      <c r="B20" s="233" t="s">
        <v>1247</v>
      </c>
      <c r="C20" s="234">
        <v>573180</v>
      </c>
      <c r="D20" s="234">
        <v>0</v>
      </c>
      <c r="E20" s="234">
        <v>573180</v>
      </c>
      <c r="F20" s="235" t="s">
        <v>577</v>
      </c>
      <c r="G20" s="236"/>
      <c r="H20" s="237" t="s">
        <v>1248</v>
      </c>
      <c r="I20" s="232" t="s">
        <v>42</v>
      </c>
      <c r="J20" s="232" t="s">
        <v>1249</v>
      </c>
    </row>
    <row r="21" spans="1:10" ht="17.25" customHeight="1" x14ac:dyDescent="0.35">
      <c r="A21" s="232" t="s">
        <v>118</v>
      </c>
      <c r="B21" s="233" t="s">
        <v>119</v>
      </c>
      <c r="C21" s="234">
        <v>187565</v>
      </c>
      <c r="D21" s="234">
        <v>0</v>
      </c>
      <c r="E21" s="234">
        <v>187565</v>
      </c>
      <c r="F21" s="235" t="s">
        <v>1250</v>
      </c>
      <c r="G21" s="236"/>
      <c r="H21" s="237" t="s">
        <v>1251</v>
      </c>
      <c r="I21" s="232" t="s">
        <v>42</v>
      </c>
      <c r="J21" s="232" t="s">
        <v>47</v>
      </c>
    </row>
    <row r="22" spans="1:10" ht="17.25" customHeight="1" x14ac:dyDescent="0.35">
      <c r="A22" s="232" t="s">
        <v>120</v>
      </c>
      <c r="B22" s="233" t="s">
        <v>121</v>
      </c>
      <c r="C22" s="234">
        <v>45000</v>
      </c>
      <c r="D22" s="234">
        <v>0</v>
      </c>
      <c r="E22" s="234">
        <v>45000</v>
      </c>
      <c r="F22" s="235" t="s">
        <v>1252</v>
      </c>
      <c r="G22" s="236"/>
      <c r="H22" s="237" t="s">
        <v>1251</v>
      </c>
      <c r="I22" s="232" t="s">
        <v>42</v>
      </c>
      <c r="J22" s="232" t="s">
        <v>47</v>
      </c>
    </row>
    <row r="23" spans="1:10" ht="17.25" customHeight="1" x14ac:dyDescent="0.35">
      <c r="A23" s="232" t="s">
        <v>122</v>
      </c>
      <c r="B23" s="233" t="s">
        <v>123</v>
      </c>
      <c r="C23" s="234">
        <v>127500</v>
      </c>
      <c r="D23" s="234">
        <v>0</v>
      </c>
      <c r="E23" s="234">
        <v>127500</v>
      </c>
      <c r="F23" s="235" t="s">
        <v>1253</v>
      </c>
      <c r="G23" s="236"/>
      <c r="H23" s="237" t="s">
        <v>1251</v>
      </c>
      <c r="I23" s="232" t="s">
        <v>42</v>
      </c>
      <c r="J23" s="232" t="s">
        <v>47</v>
      </c>
    </row>
    <row r="24" spans="1:10" ht="17.25" customHeight="1" x14ac:dyDescent="0.35">
      <c r="A24" s="232" t="s">
        <v>46</v>
      </c>
      <c r="B24" s="233" t="s">
        <v>1254</v>
      </c>
      <c r="C24" s="234">
        <v>132018</v>
      </c>
      <c r="D24" s="234">
        <v>0</v>
      </c>
      <c r="E24" s="234">
        <v>132018</v>
      </c>
      <c r="F24" s="235" t="s">
        <v>1255</v>
      </c>
      <c r="G24" s="236"/>
      <c r="H24" s="237" t="s">
        <v>1251</v>
      </c>
      <c r="I24" s="232" t="s">
        <v>42</v>
      </c>
      <c r="J24" s="232" t="s">
        <v>47</v>
      </c>
    </row>
    <row r="25" spans="1:10" ht="17.25" customHeight="1" x14ac:dyDescent="0.35">
      <c r="A25" s="232" t="s">
        <v>84</v>
      </c>
      <c r="B25" s="233" t="s">
        <v>1256</v>
      </c>
      <c r="C25" s="234">
        <v>1059036</v>
      </c>
      <c r="D25" s="234">
        <v>529518</v>
      </c>
      <c r="E25" s="234">
        <v>1588553</v>
      </c>
      <c r="F25" s="235" t="s">
        <v>1257</v>
      </c>
      <c r="G25" s="236"/>
      <c r="H25" s="237" t="s">
        <v>1258</v>
      </c>
      <c r="I25" s="232" t="s">
        <v>42</v>
      </c>
      <c r="J25" s="232" t="s">
        <v>85</v>
      </c>
    </row>
    <row r="26" spans="1:10" ht="17.25" customHeight="1" x14ac:dyDescent="0.35">
      <c r="A26" s="232" t="s">
        <v>124</v>
      </c>
      <c r="B26" s="233" t="s">
        <v>125</v>
      </c>
      <c r="C26" s="234">
        <v>0</v>
      </c>
      <c r="D26" s="234">
        <v>290427</v>
      </c>
      <c r="E26" s="234">
        <v>290427</v>
      </c>
      <c r="F26" s="235" t="s">
        <v>1259</v>
      </c>
      <c r="G26" s="236"/>
      <c r="H26" s="237" t="s">
        <v>1251</v>
      </c>
      <c r="I26" s="232" t="s">
        <v>42</v>
      </c>
      <c r="J26" s="232" t="s">
        <v>47</v>
      </c>
    </row>
    <row r="27" spans="1:10" ht="17.25" customHeight="1" x14ac:dyDescent="0.35">
      <c r="A27" s="232" t="s">
        <v>126</v>
      </c>
      <c r="B27" s="233" t="s">
        <v>127</v>
      </c>
      <c r="C27" s="234">
        <v>0</v>
      </c>
      <c r="D27" s="234">
        <v>520500</v>
      </c>
      <c r="E27" s="234">
        <v>520500</v>
      </c>
      <c r="F27" s="235" t="s">
        <v>1260</v>
      </c>
      <c r="G27" s="236"/>
      <c r="H27" s="237" t="s">
        <v>1251</v>
      </c>
      <c r="I27" s="232" t="s">
        <v>42</v>
      </c>
      <c r="J27" s="232" t="s">
        <v>47</v>
      </c>
    </row>
    <row r="28" spans="1:10" ht="17.25" customHeight="1" x14ac:dyDescent="0.35">
      <c r="A28" s="232" t="s">
        <v>1261</v>
      </c>
      <c r="B28" s="240" t="s">
        <v>1262</v>
      </c>
      <c r="C28" s="234">
        <v>0</v>
      </c>
      <c r="D28" s="234">
        <v>597463</v>
      </c>
      <c r="E28" s="234">
        <v>597463</v>
      </c>
      <c r="F28" s="235" t="s">
        <v>1263</v>
      </c>
      <c r="G28" s="236"/>
      <c r="H28" s="237" t="s">
        <v>1251</v>
      </c>
      <c r="I28" s="232" t="s">
        <v>42</v>
      </c>
      <c r="J28" s="232" t="s">
        <v>47</v>
      </c>
    </row>
    <row r="29" spans="1:10" ht="17.25" customHeight="1" x14ac:dyDescent="0.35">
      <c r="A29" s="232" t="s">
        <v>61</v>
      </c>
      <c r="B29" s="233" t="s">
        <v>1237</v>
      </c>
      <c r="C29" s="234">
        <v>18000</v>
      </c>
      <c r="D29" s="234">
        <v>0</v>
      </c>
      <c r="E29" s="234">
        <v>18000</v>
      </c>
      <c r="F29" s="235" t="s">
        <v>690</v>
      </c>
      <c r="G29" s="236"/>
      <c r="H29" s="237" t="s">
        <v>1264</v>
      </c>
      <c r="I29" s="232" t="s">
        <v>62</v>
      </c>
      <c r="J29" s="232" t="s">
        <v>60</v>
      </c>
    </row>
    <row r="30" spans="1:10" ht="17.25" customHeight="1" x14ac:dyDescent="0.35">
      <c r="A30" s="232" t="s">
        <v>110</v>
      </c>
      <c r="B30" s="233" t="s">
        <v>1240</v>
      </c>
      <c r="C30" s="234">
        <v>2022133</v>
      </c>
      <c r="D30" s="234">
        <v>7662</v>
      </c>
      <c r="E30" s="234">
        <v>2029795</v>
      </c>
      <c r="F30" s="235" t="s">
        <v>1265</v>
      </c>
      <c r="G30" s="236"/>
      <c r="H30" s="237" t="s">
        <v>1242</v>
      </c>
      <c r="I30" s="232" t="s">
        <v>109</v>
      </c>
      <c r="J30" s="232" t="s">
        <v>51</v>
      </c>
    </row>
    <row r="31" spans="1:10" ht="17.25" customHeight="1" x14ac:dyDescent="0.35">
      <c r="A31" s="232" t="s">
        <v>48</v>
      </c>
      <c r="B31" s="233" t="s">
        <v>1243</v>
      </c>
      <c r="C31" s="234">
        <v>278386</v>
      </c>
      <c r="D31" s="234">
        <v>0</v>
      </c>
      <c r="E31" s="234">
        <v>278386</v>
      </c>
      <c r="F31" s="235" t="s">
        <v>1266</v>
      </c>
      <c r="G31" s="236"/>
      <c r="H31" s="237" t="s">
        <v>1267</v>
      </c>
      <c r="I31" s="232" t="s">
        <v>42</v>
      </c>
      <c r="J31" s="232" t="s">
        <v>49</v>
      </c>
    </row>
    <row r="32" spans="1:10" ht="17.25" customHeight="1" x14ac:dyDescent="0.35">
      <c r="A32" s="232" t="s">
        <v>50</v>
      </c>
      <c r="B32" s="233" t="s">
        <v>1268</v>
      </c>
      <c r="C32" s="234">
        <v>30510</v>
      </c>
      <c r="D32" s="234">
        <v>0</v>
      </c>
      <c r="E32" s="234">
        <v>30510</v>
      </c>
      <c r="F32" s="235" t="s">
        <v>1269</v>
      </c>
      <c r="G32" s="236"/>
      <c r="H32" s="237" t="s">
        <v>1270</v>
      </c>
      <c r="I32" s="232" t="s">
        <v>42</v>
      </c>
      <c r="J32" s="232" t="s">
        <v>51</v>
      </c>
    </row>
    <row r="33" spans="1:10" ht="17.25" customHeight="1" x14ac:dyDescent="0.35">
      <c r="A33" s="232" t="s">
        <v>128</v>
      </c>
      <c r="B33" s="233" t="s">
        <v>119</v>
      </c>
      <c r="C33" s="234">
        <v>45000</v>
      </c>
      <c r="D33" s="234">
        <v>0</v>
      </c>
      <c r="E33" s="234">
        <v>45000</v>
      </c>
      <c r="F33" s="235" t="s">
        <v>721</v>
      </c>
      <c r="G33" s="236"/>
      <c r="H33" s="237" t="s">
        <v>1271</v>
      </c>
      <c r="I33" s="232" t="s">
        <v>42</v>
      </c>
      <c r="J33" s="232" t="s">
        <v>53</v>
      </c>
    </row>
    <row r="34" spans="1:10" ht="17.25" customHeight="1" x14ac:dyDescent="0.35">
      <c r="A34" s="232" t="s">
        <v>129</v>
      </c>
      <c r="B34" s="233" t="s">
        <v>123</v>
      </c>
      <c r="C34" s="234">
        <v>45000</v>
      </c>
      <c r="D34" s="234">
        <v>0</v>
      </c>
      <c r="E34" s="234">
        <v>45000</v>
      </c>
      <c r="F34" s="235" t="s">
        <v>625</v>
      </c>
      <c r="G34" s="236"/>
      <c r="H34" s="237" t="s">
        <v>1271</v>
      </c>
      <c r="I34" s="232" t="s">
        <v>42</v>
      </c>
      <c r="J34" s="232" t="s">
        <v>53</v>
      </c>
    </row>
    <row r="35" spans="1:10" ht="17.25" customHeight="1" x14ac:dyDescent="0.35">
      <c r="A35" s="232" t="s">
        <v>52</v>
      </c>
      <c r="B35" s="233" t="s">
        <v>1254</v>
      </c>
      <c r="C35" s="234">
        <v>0</v>
      </c>
      <c r="D35" s="234">
        <v>8598</v>
      </c>
      <c r="E35" s="234">
        <v>8598</v>
      </c>
      <c r="F35" s="235" t="s">
        <v>1272</v>
      </c>
      <c r="G35" s="236"/>
      <c r="H35" s="237" t="s">
        <v>1271</v>
      </c>
      <c r="I35" s="232" t="s">
        <v>42</v>
      </c>
      <c r="J35" s="232" t="s">
        <v>53</v>
      </c>
    </row>
    <row r="36" spans="1:10" ht="17.25" customHeight="1" x14ac:dyDescent="0.35">
      <c r="A36" s="232" t="s">
        <v>130</v>
      </c>
      <c r="B36" s="233" t="s">
        <v>125</v>
      </c>
      <c r="C36" s="234">
        <v>0</v>
      </c>
      <c r="D36" s="234">
        <v>3616</v>
      </c>
      <c r="E36" s="234">
        <v>3616</v>
      </c>
      <c r="F36" s="235" t="s">
        <v>573</v>
      </c>
      <c r="G36" s="236"/>
      <c r="H36" s="237" t="s">
        <v>1271</v>
      </c>
      <c r="I36" s="232" t="s">
        <v>42</v>
      </c>
      <c r="J36" s="232" t="s">
        <v>53</v>
      </c>
    </row>
    <row r="37" spans="1:10" ht="17.25" customHeight="1" x14ac:dyDescent="0.35">
      <c r="A37" s="232" t="s">
        <v>86</v>
      </c>
      <c r="B37" s="233" t="s">
        <v>1273</v>
      </c>
      <c r="C37" s="234">
        <v>0</v>
      </c>
      <c r="D37" s="234">
        <v>369918</v>
      </c>
      <c r="E37" s="234">
        <v>369918</v>
      </c>
      <c r="F37" s="239"/>
      <c r="G37" s="236"/>
      <c r="H37" s="237" t="s">
        <v>1274</v>
      </c>
      <c r="I37" s="232" t="s">
        <v>62</v>
      </c>
      <c r="J37" s="232" t="s">
        <v>53</v>
      </c>
    </row>
    <row r="38" spans="1:10" ht="17.25" customHeight="1" x14ac:dyDescent="0.35">
      <c r="A38" s="232" t="s">
        <v>111</v>
      </c>
      <c r="B38" s="233" t="s">
        <v>1240</v>
      </c>
      <c r="C38" s="234">
        <v>406665</v>
      </c>
      <c r="D38" s="234">
        <v>36000</v>
      </c>
      <c r="E38" s="234">
        <v>442665</v>
      </c>
      <c r="F38" s="235" t="s">
        <v>1275</v>
      </c>
      <c r="G38" s="236"/>
      <c r="H38" s="237" t="s">
        <v>1276</v>
      </c>
      <c r="I38" s="232" t="s">
        <v>109</v>
      </c>
      <c r="J38" s="232" t="s">
        <v>112</v>
      </c>
    </row>
    <row r="39" spans="1:10" ht="17.25" customHeight="1" x14ac:dyDescent="0.35">
      <c r="A39" s="232" t="s">
        <v>131</v>
      </c>
      <c r="B39" s="233" t="s">
        <v>119</v>
      </c>
      <c r="C39" s="234">
        <v>106937</v>
      </c>
      <c r="D39" s="234">
        <v>0</v>
      </c>
      <c r="E39" s="234">
        <v>106937</v>
      </c>
      <c r="F39" s="235" t="s">
        <v>1277</v>
      </c>
      <c r="G39" s="236"/>
      <c r="H39" s="237" t="s">
        <v>1278</v>
      </c>
      <c r="I39" s="232" t="s">
        <v>42</v>
      </c>
      <c r="J39" s="232" t="s">
        <v>55</v>
      </c>
    </row>
    <row r="40" spans="1:10" ht="17.25" customHeight="1" x14ac:dyDescent="0.35">
      <c r="A40" s="232" t="s">
        <v>132</v>
      </c>
      <c r="B40" s="233" t="s">
        <v>123</v>
      </c>
      <c r="C40" s="234">
        <v>109793</v>
      </c>
      <c r="D40" s="234">
        <v>25207</v>
      </c>
      <c r="E40" s="234">
        <v>135000</v>
      </c>
      <c r="F40" s="235" t="s">
        <v>868</v>
      </c>
      <c r="G40" s="236"/>
      <c r="H40" s="237" t="s">
        <v>1278</v>
      </c>
      <c r="I40" s="232" t="s">
        <v>42</v>
      </c>
      <c r="J40" s="232" t="s">
        <v>55</v>
      </c>
    </row>
    <row r="41" spans="1:10" ht="17.25" customHeight="1" x14ac:dyDescent="0.35">
      <c r="A41" s="232" t="s">
        <v>54</v>
      </c>
      <c r="B41" s="233" t="s">
        <v>1254</v>
      </c>
      <c r="C41" s="234">
        <v>0</v>
      </c>
      <c r="D41" s="234">
        <v>33414</v>
      </c>
      <c r="E41" s="234">
        <v>33414</v>
      </c>
      <c r="F41" s="235" t="s">
        <v>1279</v>
      </c>
      <c r="G41" s="236"/>
      <c r="H41" s="237" t="s">
        <v>1278</v>
      </c>
      <c r="I41" s="232" t="s">
        <v>42</v>
      </c>
      <c r="J41" s="232" t="s">
        <v>55</v>
      </c>
    </row>
    <row r="42" spans="1:10" ht="17.25" customHeight="1" x14ac:dyDescent="0.35">
      <c r="A42" s="232" t="s">
        <v>133</v>
      </c>
      <c r="B42" s="233" t="s">
        <v>1280</v>
      </c>
      <c r="C42" s="234">
        <v>3015000</v>
      </c>
      <c r="D42" s="234">
        <v>0</v>
      </c>
      <c r="E42" s="234">
        <v>3015000</v>
      </c>
      <c r="F42" s="235" t="s">
        <v>1281</v>
      </c>
      <c r="G42" s="236"/>
      <c r="H42" s="237" t="s">
        <v>1278</v>
      </c>
      <c r="I42" s="232" t="s">
        <v>42</v>
      </c>
      <c r="J42" s="232" t="s">
        <v>55</v>
      </c>
    </row>
    <row r="43" spans="1:10" ht="17.25" customHeight="1" x14ac:dyDescent="0.35">
      <c r="A43" s="232" t="s">
        <v>134</v>
      </c>
      <c r="B43" s="233" t="s">
        <v>125</v>
      </c>
      <c r="C43" s="234">
        <v>0</v>
      </c>
      <c r="D43" s="234">
        <v>4498</v>
      </c>
      <c r="E43" s="234">
        <v>4498</v>
      </c>
      <c r="F43" s="235" t="s">
        <v>792</v>
      </c>
      <c r="G43" s="236"/>
      <c r="H43" s="237" t="s">
        <v>1278</v>
      </c>
      <c r="I43" s="232" t="s">
        <v>42</v>
      </c>
      <c r="J43" s="232" t="s">
        <v>55</v>
      </c>
    </row>
    <row r="44" spans="1:10" ht="17.25" customHeight="1" x14ac:dyDescent="0.35">
      <c r="A44" s="232" t="s">
        <v>87</v>
      </c>
      <c r="B44" s="233" t="s">
        <v>1282</v>
      </c>
      <c r="C44" s="234">
        <v>500000</v>
      </c>
      <c r="D44" s="234">
        <v>0</v>
      </c>
      <c r="E44" s="234">
        <v>500000</v>
      </c>
      <c r="F44" s="239"/>
      <c r="G44" s="236"/>
      <c r="H44" s="237" t="s">
        <v>1209</v>
      </c>
      <c r="I44" s="232" t="s">
        <v>38</v>
      </c>
      <c r="J44" s="232" t="s">
        <v>88</v>
      </c>
    </row>
    <row r="45" spans="1:10" ht="17.25" customHeight="1" x14ac:dyDescent="0.35">
      <c r="A45" s="232" t="s">
        <v>76</v>
      </c>
      <c r="B45" s="233" t="s">
        <v>77</v>
      </c>
      <c r="C45" s="234">
        <v>500000</v>
      </c>
      <c r="D45" s="234">
        <v>0</v>
      </c>
      <c r="E45" s="234">
        <v>500000</v>
      </c>
      <c r="F45" s="239"/>
      <c r="G45" s="236"/>
      <c r="H45" s="237" t="s">
        <v>1283</v>
      </c>
      <c r="I45" s="232" t="s">
        <v>78</v>
      </c>
      <c r="J45" s="232" t="s">
        <v>79</v>
      </c>
    </row>
    <row r="46" spans="1:10" ht="17.25" customHeight="1" x14ac:dyDescent="0.35">
      <c r="A46" s="232" t="s">
        <v>135</v>
      </c>
      <c r="B46" s="233" t="s">
        <v>1284</v>
      </c>
      <c r="C46" s="234">
        <v>100000</v>
      </c>
      <c r="D46" s="234">
        <v>0</v>
      </c>
      <c r="E46" s="234">
        <v>100000</v>
      </c>
      <c r="F46" s="239"/>
      <c r="G46" s="236"/>
      <c r="H46" s="237" t="s">
        <v>1285</v>
      </c>
      <c r="I46" s="232" t="s">
        <v>136</v>
      </c>
      <c r="J46" s="232" t="s">
        <v>79</v>
      </c>
    </row>
    <row r="47" spans="1:10" ht="17.25" customHeight="1" x14ac:dyDescent="0.35">
      <c r="A47" s="232" t="s">
        <v>137</v>
      </c>
      <c r="B47" s="233" t="s">
        <v>1286</v>
      </c>
      <c r="C47" s="234">
        <v>400000</v>
      </c>
      <c r="D47" s="234">
        <v>0</v>
      </c>
      <c r="E47" s="234">
        <v>400000</v>
      </c>
      <c r="F47" s="239"/>
      <c r="G47" s="236"/>
      <c r="H47" s="237" t="s">
        <v>1287</v>
      </c>
      <c r="I47" s="232" t="s">
        <v>38</v>
      </c>
      <c r="J47" s="232" t="s">
        <v>1288</v>
      </c>
    </row>
  </sheetData>
  <autoFilter ref="A1:J47"/>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W217"/>
  <sheetViews>
    <sheetView topLeftCell="Q1" workbookViewId="0">
      <selection activeCell="AQ10" sqref="AQ10:AQ44"/>
    </sheetView>
    <sheetView topLeftCell="Q16" workbookViewId="1">
      <selection activeCell="Q28" sqref="Q28"/>
    </sheetView>
  </sheetViews>
  <sheetFormatPr defaultColWidth="11.44140625" defaultRowHeight="10.199999999999999" x14ac:dyDescent="0.2"/>
  <cols>
    <col min="1" max="7" width="9.6640625" style="117" hidden="1" customWidth="1"/>
    <col min="8" max="9" width="9.6640625" style="118" hidden="1" customWidth="1"/>
    <col min="10" max="11" width="9.6640625" style="117" hidden="1" customWidth="1"/>
    <col min="12" max="12" width="14" style="117" hidden="1" customWidth="1"/>
    <col min="13" max="13" width="12.109375" style="118" hidden="1" customWidth="1"/>
    <col min="14" max="14" width="9.6640625" style="118" hidden="1" customWidth="1"/>
    <col min="15" max="15" width="12.44140625" style="118" hidden="1" customWidth="1"/>
    <col min="16" max="16" width="10.44140625" style="119" hidden="1" customWidth="1"/>
    <col min="17" max="17" width="11.44140625" style="117" customWidth="1"/>
    <col min="18" max="18" width="12.44140625" style="117" customWidth="1"/>
    <col min="19" max="19" width="12" style="117" customWidth="1"/>
    <col min="20" max="20" width="11.44140625" style="117" customWidth="1"/>
    <col min="21" max="22" width="11.44140625" style="118" customWidth="1"/>
    <col min="23" max="23" width="47.88671875" style="120" customWidth="1"/>
    <col min="24" max="26" width="23.44140625" style="118" customWidth="1"/>
    <col min="27" max="28" width="11.44140625" style="118" customWidth="1"/>
    <col min="29" max="29" width="22.88671875" style="117" customWidth="1"/>
    <col min="30" max="30" width="10.44140625" style="117" hidden="1" customWidth="1"/>
    <col min="31" max="31" width="12.33203125" style="121" hidden="1" customWidth="1"/>
    <col min="32" max="32" width="11.6640625" style="121" hidden="1" customWidth="1"/>
    <col min="33" max="33" width="11.5546875" style="121" hidden="1" customWidth="1"/>
    <col min="34" max="34" width="11.88671875" style="121" hidden="1" customWidth="1"/>
    <col min="35" max="35" width="10.44140625" style="121" hidden="1" customWidth="1"/>
    <col min="36" max="36" width="11.88671875" style="121" hidden="1" customWidth="1"/>
    <col min="37" max="37" width="12.44140625" style="121" hidden="1" customWidth="1"/>
    <col min="38" max="38" width="12.88671875" style="121" hidden="1" customWidth="1"/>
    <col min="39" max="39" width="12.44140625" style="121" hidden="1" customWidth="1"/>
    <col min="40" max="40" width="12.5546875" style="117" hidden="1" customWidth="1"/>
    <col min="41" max="41" width="12.88671875" style="117" hidden="1" customWidth="1"/>
    <col min="42" max="42" width="13.88671875" style="118" hidden="1" customWidth="1"/>
    <col min="43" max="43" width="13.88671875" style="118" customWidth="1"/>
    <col min="44" max="44" width="11.44140625" style="118"/>
    <col min="45" max="45" width="41.5546875" style="118" customWidth="1"/>
    <col min="46" max="46" width="18.44140625" style="122" customWidth="1"/>
    <col min="47" max="16384" width="11.44140625" style="117"/>
  </cols>
  <sheetData>
    <row r="1" spans="1:46" ht="15" customHeight="1" x14ac:dyDescent="0.2"/>
    <row r="2" spans="1:46" s="132" customFormat="1" ht="36" customHeight="1" x14ac:dyDescent="0.35">
      <c r="A2" s="123" t="s">
        <v>345</v>
      </c>
      <c r="B2" s="123" t="s">
        <v>346</v>
      </c>
      <c r="C2" s="123" t="s">
        <v>347</v>
      </c>
      <c r="D2" s="123" t="s">
        <v>348</v>
      </c>
      <c r="E2" s="123" t="s">
        <v>349</v>
      </c>
      <c r="F2" s="123" t="s">
        <v>350</v>
      </c>
      <c r="G2" s="123" t="s">
        <v>351</v>
      </c>
      <c r="H2" s="124" t="s">
        <v>352</v>
      </c>
      <c r="I2" s="124" t="s">
        <v>353</v>
      </c>
      <c r="J2" s="124" t="s">
        <v>354</v>
      </c>
      <c r="K2" s="124" t="s">
        <v>355</v>
      </c>
      <c r="L2" s="124" t="s">
        <v>356</v>
      </c>
      <c r="M2" s="124" t="s">
        <v>357</v>
      </c>
      <c r="N2" s="124" t="s">
        <v>358</v>
      </c>
      <c r="O2" s="124" t="s">
        <v>359</v>
      </c>
      <c r="P2" s="125" t="s">
        <v>360</v>
      </c>
      <c r="Q2" s="125" t="s">
        <v>361</v>
      </c>
      <c r="R2" s="125" t="s">
        <v>362</v>
      </c>
      <c r="S2" s="125" t="s">
        <v>363</v>
      </c>
      <c r="T2" s="125" t="s">
        <v>364</v>
      </c>
      <c r="U2" s="125" t="s">
        <v>365</v>
      </c>
      <c r="V2" s="125" t="s">
        <v>366</v>
      </c>
      <c r="W2" s="126" t="s">
        <v>367</v>
      </c>
      <c r="X2" s="125" t="s">
        <v>368</v>
      </c>
      <c r="Y2" s="125" t="s">
        <v>1173</v>
      </c>
      <c r="Z2" s="125" t="s">
        <v>1174</v>
      </c>
      <c r="AA2" s="125" t="s">
        <v>369</v>
      </c>
      <c r="AB2" s="123" t="s">
        <v>370</v>
      </c>
      <c r="AC2" s="123" t="s">
        <v>371</v>
      </c>
      <c r="AD2" s="125" t="s">
        <v>191</v>
      </c>
      <c r="AE2" s="127" t="s">
        <v>192</v>
      </c>
      <c r="AF2" s="127" t="s">
        <v>193</v>
      </c>
      <c r="AG2" s="127" t="s">
        <v>194</v>
      </c>
      <c r="AH2" s="127" t="s">
        <v>195</v>
      </c>
      <c r="AI2" s="127" t="s">
        <v>196</v>
      </c>
      <c r="AJ2" s="127" t="s">
        <v>197</v>
      </c>
      <c r="AK2" s="127" t="s">
        <v>198</v>
      </c>
      <c r="AL2" s="127" t="s">
        <v>372</v>
      </c>
      <c r="AM2" s="127" t="s">
        <v>200</v>
      </c>
      <c r="AN2" s="125" t="s">
        <v>201</v>
      </c>
      <c r="AO2" s="125" t="s">
        <v>202</v>
      </c>
      <c r="AP2" s="128" t="s">
        <v>373</v>
      </c>
      <c r="AQ2" s="129" t="s">
        <v>374</v>
      </c>
      <c r="AR2" s="130" t="s">
        <v>375</v>
      </c>
      <c r="AS2" s="131" t="s">
        <v>376</v>
      </c>
      <c r="AT2" s="131" t="s">
        <v>377</v>
      </c>
    </row>
    <row r="3" spans="1:46" ht="30.75" customHeight="1" x14ac:dyDescent="0.3">
      <c r="A3" s="133" t="s">
        <v>378</v>
      </c>
      <c r="B3" s="134" t="s">
        <v>378</v>
      </c>
      <c r="C3" s="133" t="s">
        <v>379</v>
      </c>
      <c r="D3" s="133" t="s">
        <v>380</v>
      </c>
      <c r="E3" s="135"/>
      <c r="F3" s="135" t="s">
        <v>381</v>
      </c>
      <c r="G3" s="135" t="s">
        <v>382</v>
      </c>
      <c r="H3" s="135" t="s">
        <v>383</v>
      </c>
      <c r="I3" s="135" t="s">
        <v>384</v>
      </c>
      <c r="J3" s="135" t="s">
        <v>385</v>
      </c>
      <c r="K3" s="135" t="s">
        <v>386</v>
      </c>
      <c r="L3" s="135" t="s">
        <v>387</v>
      </c>
      <c r="M3" s="135" t="s">
        <v>388</v>
      </c>
      <c r="N3" s="136">
        <v>1</v>
      </c>
      <c r="O3" s="133" t="s">
        <v>389</v>
      </c>
      <c r="P3" s="137"/>
      <c r="Q3" s="138" t="s">
        <v>390</v>
      </c>
      <c r="R3" s="139">
        <v>42401</v>
      </c>
      <c r="S3" s="139">
        <v>42520</v>
      </c>
      <c r="T3" s="140" t="s">
        <v>391</v>
      </c>
      <c r="U3" s="133">
        <v>73</v>
      </c>
      <c r="V3" s="138" t="s">
        <v>392</v>
      </c>
      <c r="W3" s="141" t="s">
        <v>393</v>
      </c>
      <c r="X3" s="142" t="s">
        <v>394</v>
      </c>
      <c r="Y3" s="142">
        <v>1</v>
      </c>
      <c r="Z3" s="142" t="s">
        <v>1175</v>
      </c>
      <c r="AA3" s="142">
        <v>1</v>
      </c>
      <c r="AB3" s="133">
        <v>730701</v>
      </c>
      <c r="AC3" s="143" t="s">
        <v>395</v>
      </c>
      <c r="AD3" s="144">
        <v>0</v>
      </c>
      <c r="AE3" s="144">
        <v>0</v>
      </c>
      <c r="AF3" s="145">
        <v>50400</v>
      </c>
      <c r="AG3" s="144">
        <v>0</v>
      </c>
      <c r="AH3" s="144">
        <v>0</v>
      </c>
      <c r="AI3" s="144">
        <v>0</v>
      </c>
      <c r="AJ3" s="144">
        <v>0</v>
      </c>
      <c r="AK3" s="144">
        <v>0</v>
      </c>
      <c r="AL3" s="144">
        <v>0</v>
      </c>
      <c r="AM3" s="144">
        <v>0</v>
      </c>
      <c r="AN3" s="144">
        <v>0</v>
      </c>
      <c r="AO3" s="144">
        <v>0</v>
      </c>
      <c r="AP3" s="146">
        <v>50400</v>
      </c>
      <c r="AQ3" s="146">
        <f t="shared" ref="AQ3:AQ35" si="0">SUM(AD3:AO3)</f>
        <v>50400</v>
      </c>
      <c r="AR3" s="137">
        <v>106</v>
      </c>
      <c r="AS3" s="147" t="s">
        <v>396</v>
      </c>
      <c r="AT3" s="146">
        <v>50400</v>
      </c>
    </row>
    <row r="4" spans="1:46" ht="30.75" customHeight="1" x14ac:dyDescent="0.2">
      <c r="A4" s="148" t="s">
        <v>397</v>
      </c>
      <c r="B4" s="148" t="s">
        <v>398</v>
      </c>
      <c r="C4" s="134" t="s">
        <v>399</v>
      </c>
      <c r="D4" s="148" t="s">
        <v>380</v>
      </c>
      <c r="E4" s="148" t="s">
        <v>400</v>
      </c>
      <c r="F4" s="148" t="s">
        <v>401</v>
      </c>
      <c r="G4" s="148" t="s">
        <v>402</v>
      </c>
      <c r="H4" s="149" t="s">
        <v>403</v>
      </c>
      <c r="I4" s="137" t="s">
        <v>404</v>
      </c>
      <c r="J4" s="150" t="s">
        <v>405</v>
      </c>
      <c r="K4" s="150" t="s">
        <v>406</v>
      </c>
      <c r="L4" s="151" t="s">
        <v>407</v>
      </c>
      <c r="M4" s="151" t="s">
        <v>408</v>
      </c>
      <c r="N4" s="135" t="s">
        <v>409</v>
      </c>
      <c r="O4" s="135" t="s">
        <v>410</v>
      </c>
      <c r="P4" s="135" t="s">
        <v>411</v>
      </c>
      <c r="Q4" s="138" t="s">
        <v>412</v>
      </c>
      <c r="R4" s="152">
        <v>42401</v>
      </c>
      <c r="S4" s="152">
        <v>42709</v>
      </c>
      <c r="T4" s="138" t="s">
        <v>391</v>
      </c>
      <c r="U4" s="138">
        <v>73</v>
      </c>
      <c r="V4" s="138" t="s">
        <v>392</v>
      </c>
      <c r="W4" s="153" t="s">
        <v>413</v>
      </c>
      <c r="X4" s="142" t="s">
        <v>414</v>
      </c>
      <c r="Y4" s="142" t="s">
        <v>1176</v>
      </c>
      <c r="Z4" s="142" t="s">
        <v>1177</v>
      </c>
      <c r="AA4" s="142">
        <v>1</v>
      </c>
      <c r="AB4" s="137">
        <v>730606</v>
      </c>
      <c r="AC4" s="154" t="s">
        <v>415</v>
      </c>
      <c r="AD4" s="144">
        <v>0</v>
      </c>
      <c r="AE4" s="144">
        <v>3235.56</v>
      </c>
      <c r="AF4" s="144">
        <v>3235.56</v>
      </c>
      <c r="AG4" s="144">
        <v>3235.56</v>
      </c>
      <c r="AH4" s="144">
        <v>6237.16</v>
      </c>
      <c r="AI4" s="144">
        <v>3235.56</v>
      </c>
      <c r="AJ4" s="144">
        <v>3235.56</v>
      </c>
      <c r="AK4" s="144">
        <v>3235.56</v>
      </c>
      <c r="AL4" s="144">
        <v>3235.56</v>
      </c>
      <c r="AM4" s="144">
        <v>1076.03</v>
      </c>
      <c r="AN4" s="144">
        <v>0</v>
      </c>
      <c r="AO4" s="144">
        <v>0</v>
      </c>
      <c r="AP4" s="146">
        <v>29962.11</v>
      </c>
      <c r="AQ4" s="146">
        <f t="shared" si="0"/>
        <v>29962.110000000004</v>
      </c>
      <c r="AR4" s="137">
        <v>67</v>
      </c>
      <c r="AS4" s="137" t="s">
        <v>416</v>
      </c>
      <c r="AT4" s="146">
        <v>29962.11</v>
      </c>
    </row>
    <row r="5" spans="1:46" ht="30.75" customHeight="1" x14ac:dyDescent="0.2">
      <c r="A5" s="148" t="s">
        <v>397</v>
      </c>
      <c r="B5" s="148" t="s">
        <v>398</v>
      </c>
      <c r="C5" s="134" t="s">
        <v>399</v>
      </c>
      <c r="D5" s="148" t="s">
        <v>380</v>
      </c>
      <c r="E5" s="148" t="s">
        <v>400</v>
      </c>
      <c r="F5" s="148" t="s">
        <v>401</v>
      </c>
      <c r="G5" s="148" t="s">
        <v>402</v>
      </c>
      <c r="H5" s="149" t="s">
        <v>403</v>
      </c>
      <c r="I5" s="137" t="s">
        <v>404</v>
      </c>
      <c r="J5" s="150" t="s">
        <v>405</v>
      </c>
      <c r="K5" s="150" t="s">
        <v>406</v>
      </c>
      <c r="L5" s="151" t="s">
        <v>407</v>
      </c>
      <c r="M5" s="151" t="s">
        <v>417</v>
      </c>
      <c r="N5" s="135" t="s">
        <v>418</v>
      </c>
      <c r="O5" s="135" t="s">
        <v>419</v>
      </c>
      <c r="P5" s="135" t="s">
        <v>411</v>
      </c>
      <c r="Q5" s="138" t="s">
        <v>420</v>
      </c>
      <c r="R5" s="152">
        <v>42401</v>
      </c>
      <c r="S5" s="152">
        <v>42709</v>
      </c>
      <c r="T5" s="138" t="s">
        <v>391</v>
      </c>
      <c r="U5" s="138">
        <v>73</v>
      </c>
      <c r="V5" s="138" t="s">
        <v>392</v>
      </c>
      <c r="W5" s="153" t="s">
        <v>413</v>
      </c>
      <c r="X5" s="142" t="s">
        <v>414</v>
      </c>
      <c r="Y5" s="142" t="s">
        <v>1178</v>
      </c>
      <c r="Z5" s="142" t="s">
        <v>1177</v>
      </c>
      <c r="AA5" s="142">
        <v>1</v>
      </c>
      <c r="AB5" s="137">
        <v>730606</v>
      </c>
      <c r="AC5" s="154" t="s">
        <v>415</v>
      </c>
      <c r="AD5" s="144">
        <v>0</v>
      </c>
      <c r="AE5" s="155">
        <v>248.89</v>
      </c>
      <c r="AF5" s="155">
        <v>248.89</v>
      </c>
      <c r="AG5" s="155">
        <v>248.89</v>
      </c>
      <c r="AH5" s="155">
        <v>472.89</v>
      </c>
      <c r="AI5" s="155">
        <v>248.89</v>
      </c>
      <c r="AJ5" s="155">
        <v>248.89</v>
      </c>
      <c r="AK5" s="155">
        <v>248.89</v>
      </c>
      <c r="AL5" s="155">
        <v>248.89</v>
      </c>
      <c r="AM5" s="155">
        <v>24.89</v>
      </c>
      <c r="AN5" s="144">
        <v>0</v>
      </c>
      <c r="AO5" s="144">
        <v>0</v>
      </c>
      <c r="AP5" s="146">
        <v>2240.0099999999998</v>
      </c>
      <c r="AQ5" s="146">
        <f t="shared" si="0"/>
        <v>2240.0099999999993</v>
      </c>
      <c r="AR5" s="137">
        <v>67</v>
      </c>
      <c r="AS5" s="137" t="s">
        <v>416</v>
      </c>
      <c r="AT5" s="146">
        <v>2240.0099999999998</v>
      </c>
    </row>
    <row r="6" spans="1:46" ht="30.75" customHeight="1" x14ac:dyDescent="0.2">
      <c r="A6" s="148" t="s">
        <v>397</v>
      </c>
      <c r="B6" s="148" t="s">
        <v>398</v>
      </c>
      <c r="C6" s="134" t="s">
        <v>399</v>
      </c>
      <c r="D6" s="148" t="s">
        <v>380</v>
      </c>
      <c r="E6" s="148" t="s">
        <v>400</v>
      </c>
      <c r="F6" s="148" t="s">
        <v>401</v>
      </c>
      <c r="G6" s="148" t="s">
        <v>402</v>
      </c>
      <c r="H6" s="149" t="s">
        <v>403</v>
      </c>
      <c r="I6" s="137" t="s">
        <v>404</v>
      </c>
      <c r="J6" s="150" t="s">
        <v>405</v>
      </c>
      <c r="K6" s="151" t="s">
        <v>421</v>
      </c>
      <c r="L6" s="151" t="s">
        <v>407</v>
      </c>
      <c r="M6" s="151" t="s">
        <v>422</v>
      </c>
      <c r="N6" s="135" t="s">
        <v>423</v>
      </c>
      <c r="O6" s="135" t="s">
        <v>419</v>
      </c>
      <c r="P6" s="135" t="s">
        <v>411</v>
      </c>
      <c r="Q6" s="138" t="s">
        <v>424</v>
      </c>
      <c r="R6" s="152">
        <v>42401</v>
      </c>
      <c r="S6" s="152">
        <v>42709</v>
      </c>
      <c r="T6" s="138" t="s">
        <v>391</v>
      </c>
      <c r="U6" s="138">
        <v>73</v>
      </c>
      <c r="V6" s="138" t="s">
        <v>392</v>
      </c>
      <c r="W6" s="153" t="s">
        <v>413</v>
      </c>
      <c r="X6" s="142" t="s">
        <v>414</v>
      </c>
      <c r="Y6" s="142" t="s">
        <v>1179</v>
      </c>
      <c r="Z6" s="142" t="s">
        <v>1177</v>
      </c>
      <c r="AA6" s="142">
        <v>1</v>
      </c>
      <c r="AB6" s="137">
        <v>730606</v>
      </c>
      <c r="AC6" s="154" t="s">
        <v>415</v>
      </c>
      <c r="AD6" s="144">
        <v>0</v>
      </c>
      <c r="AE6" s="144">
        <v>760.36</v>
      </c>
      <c r="AF6" s="144">
        <v>760.36</v>
      </c>
      <c r="AG6" s="144">
        <v>760.36</v>
      </c>
      <c r="AH6" s="144">
        <v>1286.76</v>
      </c>
      <c r="AI6" s="144">
        <v>760.36</v>
      </c>
      <c r="AJ6" s="144">
        <v>760.36</v>
      </c>
      <c r="AK6" s="144">
        <v>760.36</v>
      </c>
      <c r="AL6" s="144">
        <v>760.36</v>
      </c>
      <c r="AM6" s="144">
        <v>233.96</v>
      </c>
      <c r="AN6" s="144">
        <v>0</v>
      </c>
      <c r="AO6" s="144">
        <v>0</v>
      </c>
      <c r="AP6" s="146">
        <v>6843.24</v>
      </c>
      <c r="AQ6" s="146">
        <f t="shared" si="0"/>
        <v>6843.2399999999989</v>
      </c>
      <c r="AR6" s="137">
        <v>67</v>
      </c>
      <c r="AS6" s="137" t="s">
        <v>416</v>
      </c>
      <c r="AT6" s="146">
        <v>6843.24</v>
      </c>
    </row>
    <row r="7" spans="1:46" ht="30.75" customHeight="1" x14ac:dyDescent="0.2">
      <c r="A7" s="148" t="s">
        <v>397</v>
      </c>
      <c r="B7" s="148" t="s">
        <v>398</v>
      </c>
      <c r="C7" s="134" t="s">
        <v>399</v>
      </c>
      <c r="D7" s="148" t="s">
        <v>380</v>
      </c>
      <c r="E7" s="148" t="s">
        <v>400</v>
      </c>
      <c r="F7" s="148" t="s">
        <v>401</v>
      </c>
      <c r="G7" s="148" t="s">
        <v>402</v>
      </c>
      <c r="H7" s="149" t="s">
        <v>425</v>
      </c>
      <c r="I7" s="137" t="s">
        <v>426</v>
      </c>
      <c r="J7" s="150" t="s">
        <v>405</v>
      </c>
      <c r="K7" s="150" t="s">
        <v>406</v>
      </c>
      <c r="L7" s="151" t="s">
        <v>407</v>
      </c>
      <c r="M7" s="151" t="s">
        <v>408</v>
      </c>
      <c r="N7" s="135" t="s">
        <v>427</v>
      </c>
      <c r="O7" s="135" t="s">
        <v>410</v>
      </c>
      <c r="P7" s="135" t="s">
        <v>411</v>
      </c>
      <c r="Q7" s="138" t="s">
        <v>428</v>
      </c>
      <c r="R7" s="152">
        <v>42401</v>
      </c>
      <c r="S7" s="152">
        <v>42709</v>
      </c>
      <c r="T7" s="138" t="s">
        <v>391</v>
      </c>
      <c r="U7" s="138">
        <v>73</v>
      </c>
      <c r="V7" s="138" t="s">
        <v>392</v>
      </c>
      <c r="W7" s="153" t="s">
        <v>413</v>
      </c>
      <c r="X7" s="142" t="s">
        <v>414</v>
      </c>
      <c r="Y7" s="142" t="s">
        <v>1180</v>
      </c>
      <c r="Z7" s="142" t="s">
        <v>1177</v>
      </c>
      <c r="AA7" s="142">
        <v>1</v>
      </c>
      <c r="AB7" s="137">
        <v>730606</v>
      </c>
      <c r="AC7" s="154" t="s">
        <v>415</v>
      </c>
      <c r="AD7" s="144">
        <v>0</v>
      </c>
      <c r="AE7" s="144">
        <v>1921.92</v>
      </c>
      <c r="AF7" s="144">
        <v>1921.92</v>
      </c>
      <c r="AG7" s="144">
        <v>1921.92</v>
      </c>
      <c r="AH7" s="144">
        <v>1921.92</v>
      </c>
      <c r="AI7" s="144">
        <v>1921.92</v>
      </c>
      <c r="AJ7" s="144">
        <v>0</v>
      </c>
      <c r="AK7" s="144">
        <v>0</v>
      </c>
      <c r="AL7" s="144">
        <v>0</v>
      </c>
      <c r="AM7" s="144">
        <v>0</v>
      </c>
      <c r="AN7" s="144">
        <v>0</v>
      </c>
      <c r="AO7" s="144">
        <v>0</v>
      </c>
      <c r="AP7" s="146">
        <v>9609.6</v>
      </c>
      <c r="AQ7" s="146">
        <f t="shared" si="0"/>
        <v>9609.6</v>
      </c>
      <c r="AR7" s="137">
        <v>67</v>
      </c>
      <c r="AS7" s="137" t="s">
        <v>416</v>
      </c>
      <c r="AT7" s="146">
        <v>9609.6</v>
      </c>
    </row>
    <row r="8" spans="1:46" ht="30.75" customHeight="1" x14ac:dyDescent="0.2">
      <c r="A8" s="148" t="s">
        <v>397</v>
      </c>
      <c r="B8" s="148" t="s">
        <v>398</v>
      </c>
      <c r="C8" s="134" t="s">
        <v>399</v>
      </c>
      <c r="D8" s="148" t="s">
        <v>380</v>
      </c>
      <c r="E8" s="148" t="s">
        <v>400</v>
      </c>
      <c r="F8" s="148" t="s">
        <v>401</v>
      </c>
      <c r="G8" s="148" t="s">
        <v>402</v>
      </c>
      <c r="H8" s="149" t="s">
        <v>425</v>
      </c>
      <c r="I8" s="137" t="s">
        <v>426</v>
      </c>
      <c r="J8" s="150" t="s">
        <v>405</v>
      </c>
      <c r="K8" s="150" t="s">
        <v>406</v>
      </c>
      <c r="L8" s="151" t="s">
        <v>407</v>
      </c>
      <c r="M8" s="151" t="s">
        <v>417</v>
      </c>
      <c r="N8" s="135" t="s">
        <v>429</v>
      </c>
      <c r="O8" s="135" t="s">
        <v>419</v>
      </c>
      <c r="P8" s="135" t="s">
        <v>411</v>
      </c>
      <c r="Q8" s="138" t="s">
        <v>430</v>
      </c>
      <c r="R8" s="152">
        <v>42401</v>
      </c>
      <c r="S8" s="152">
        <v>42709</v>
      </c>
      <c r="T8" s="138" t="s">
        <v>391</v>
      </c>
      <c r="U8" s="138">
        <v>73</v>
      </c>
      <c r="V8" s="138" t="s">
        <v>392</v>
      </c>
      <c r="W8" s="153" t="s">
        <v>413</v>
      </c>
      <c r="X8" s="142" t="s">
        <v>414</v>
      </c>
      <c r="Y8" s="142" t="s">
        <v>1181</v>
      </c>
      <c r="Z8" s="142" t="s">
        <v>1177</v>
      </c>
      <c r="AA8" s="142">
        <v>1</v>
      </c>
      <c r="AB8" s="137">
        <v>730606</v>
      </c>
      <c r="AC8" s="154" t="s">
        <v>415</v>
      </c>
      <c r="AD8" s="144">
        <v>0</v>
      </c>
      <c r="AE8" s="155">
        <v>116.48</v>
      </c>
      <c r="AF8" s="155">
        <v>116.48</v>
      </c>
      <c r="AG8" s="155">
        <v>116.48</v>
      </c>
      <c r="AH8" s="155">
        <v>116.48</v>
      </c>
      <c r="AI8" s="155">
        <v>116.48</v>
      </c>
      <c r="AJ8" s="144">
        <v>0</v>
      </c>
      <c r="AK8" s="144">
        <v>0</v>
      </c>
      <c r="AL8" s="144">
        <v>0</v>
      </c>
      <c r="AM8" s="144">
        <v>0</v>
      </c>
      <c r="AN8" s="144">
        <v>0</v>
      </c>
      <c r="AO8" s="144">
        <v>0</v>
      </c>
      <c r="AP8" s="146">
        <v>582.4</v>
      </c>
      <c r="AQ8" s="146">
        <f t="shared" si="0"/>
        <v>582.4</v>
      </c>
      <c r="AR8" s="137">
        <v>67</v>
      </c>
      <c r="AS8" s="137" t="s">
        <v>416</v>
      </c>
      <c r="AT8" s="146">
        <v>582.4</v>
      </c>
    </row>
    <row r="9" spans="1:46" ht="30.75" customHeight="1" x14ac:dyDescent="0.2">
      <c r="A9" s="148" t="s">
        <v>397</v>
      </c>
      <c r="B9" s="148" t="s">
        <v>398</v>
      </c>
      <c r="C9" s="134" t="s">
        <v>399</v>
      </c>
      <c r="D9" s="148" t="s">
        <v>380</v>
      </c>
      <c r="E9" s="148" t="s">
        <v>400</v>
      </c>
      <c r="F9" s="148" t="s">
        <v>401</v>
      </c>
      <c r="G9" s="148" t="s">
        <v>402</v>
      </c>
      <c r="H9" s="149" t="s">
        <v>425</v>
      </c>
      <c r="I9" s="137" t="s">
        <v>426</v>
      </c>
      <c r="J9" s="150" t="s">
        <v>405</v>
      </c>
      <c r="K9" s="151" t="s">
        <v>421</v>
      </c>
      <c r="L9" s="151" t="s">
        <v>407</v>
      </c>
      <c r="M9" s="151" t="s">
        <v>422</v>
      </c>
      <c r="N9" s="135" t="s">
        <v>431</v>
      </c>
      <c r="O9" s="135" t="s">
        <v>419</v>
      </c>
      <c r="P9" s="135" t="s">
        <v>411</v>
      </c>
      <c r="Q9" s="138" t="s">
        <v>432</v>
      </c>
      <c r="R9" s="152">
        <v>42401</v>
      </c>
      <c r="S9" s="152">
        <v>42709</v>
      </c>
      <c r="T9" s="138" t="s">
        <v>391</v>
      </c>
      <c r="U9" s="138">
        <v>73</v>
      </c>
      <c r="V9" s="138" t="s">
        <v>392</v>
      </c>
      <c r="W9" s="153" t="s">
        <v>413</v>
      </c>
      <c r="X9" s="142" t="s">
        <v>414</v>
      </c>
      <c r="Y9" s="142" t="s">
        <v>1182</v>
      </c>
      <c r="Z9" s="142" t="s">
        <v>1177</v>
      </c>
      <c r="AA9" s="142">
        <v>1</v>
      </c>
      <c r="AB9" s="137">
        <v>730606</v>
      </c>
      <c r="AC9" s="154" t="s">
        <v>415</v>
      </c>
      <c r="AD9" s="144">
        <v>0</v>
      </c>
      <c r="AE9" s="144">
        <v>442.17</v>
      </c>
      <c r="AF9" s="144">
        <v>442.17</v>
      </c>
      <c r="AG9" s="144">
        <v>442.17</v>
      </c>
      <c r="AH9" s="144">
        <v>442.17</v>
      </c>
      <c r="AI9" s="144">
        <v>442.17</v>
      </c>
      <c r="AJ9" s="144">
        <v>0</v>
      </c>
      <c r="AK9" s="144">
        <v>0</v>
      </c>
      <c r="AL9" s="144">
        <v>0</v>
      </c>
      <c r="AM9" s="144">
        <v>0</v>
      </c>
      <c r="AN9" s="144">
        <v>0</v>
      </c>
      <c r="AO9" s="144">
        <v>0</v>
      </c>
      <c r="AP9" s="146">
        <v>2210.85</v>
      </c>
      <c r="AQ9" s="146">
        <f t="shared" si="0"/>
        <v>2210.85</v>
      </c>
      <c r="AR9" s="137">
        <v>67</v>
      </c>
      <c r="AS9" s="137" t="s">
        <v>416</v>
      </c>
      <c r="AT9" s="146">
        <v>2210.85</v>
      </c>
    </row>
    <row r="10" spans="1:46" ht="30.75" customHeight="1" x14ac:dyDescent="0.2">
      <c r="A10" s="148" t="s">
        <v>397</v>
      </c>
      <c r="B10" s="148" t="s">
        <v>398</v>
      </c>
      <c r="C10" s="134" t="s">
        <v>399</v>
      </c>
      <c r="D10" s="148" t="s">
        <v>380</v>
      </c>
      <c r="E10" s="148" t="s">
        <v>400</v>
      </c>
      <c r="F10" s="148" t="s">
        <v>401</v>
      </c>
      <c r="G10" s="148" t="s">
        <v>402</v>
      </c>
      <c r="H10" s="149" t="s">
        <v>433</v>
      </c>
      <c r="I10" s="137" t="s">
        <v>434</v>
      </c>
      <c r="J10" s="150" t="s">
        <v>405</v>
      </c>
      <c r="K10" s="150" t="s">
        <v>406</v>
      </c>
      <c r="L10" s="151" t="s">
        <v>407</v>
      </c>
      <c r="M10" s="151" t="s">
        <v>408</v>
      </c>
      <c r="N10" s="135" t="s">
        <v>435</v>
      </c>
      <c r="O10" s="135" t="s">
        <v>410</v>
      </c>
      <c r="P10" s="135" t="s">
        <v>411</v>
      </c>
      <c r="Q10" s="138" t="s">
        <v>436</v>
      </c>
      <c r="R10" s="152">
        <v>42401</v>
      </c>
      <c r="S10" s="152">
        <v>42709</v>
      </c>
      <c r="T10" s="138" t="s">
        <v>391</v>
      </c>
      <c r="U10" s="138">
        <v>73</v>
      </c>
      <c r="V10" s="138" t="s">
        <v>392</v>
      </c>
      <c r="W10" s="153" t="s">
        <v>413</v>
      </c>
      <c r="X10" s="142" t="s">
        <v>414</v>
      </c>
      <c r="Y10" s="142" t="s">
        <v>1183</v>
      </c>
      <c r="Z10" s="142" t="s">
        <v>1177</v>
      </c>
      <c r="AA10" s="142">
        <v>2</v>
      </c>
      <c r="AB10" s="137">
        <v>730606</v>
      </c>
      <c r="AC10" s="154" t="s">
        <v>415</v>
      </c>
      <c r="AD10" s="144">
        <v>0</v>
      </c>
      <c r="AE10" s="144">
        <v>2538.67</v>
      </c>
      <c r="AF10" s="144">
        <v>2538.67</v>
      </c>
      <c r="AG10" s="144">
        <v>2538.67</v>
      </c>
      <c r="AH10" s="144">
        <v>2538.67</v>
      </c>
      <c r="AI10" s="144">
        <v>2538.67</v>
      </c>
      <c r="AJ10" s="144">
        <v>2538.67</v>
      </c>
      <c r="AK10" s="144">
        <v>2538.67</v>
      </c>
      <c r="AL10" s="144">
        <v>2538.67</v>
      </c>
      <c r="AM10" s="144">
        <v>2538.67</v>
      </c>
      <c r="AN10" s="144">
        <v>0</v>
      </c>
      <c r="AO10" s="144">
        <v>0</v>
      </c>
      <c r="AP10" s="146">
        <v>22848.03</v>
      </c>
      <c r="AQ10" s="146">
        <f t="shared" si="0"/>
        <v>22848.03</v>
      </c>
      <c r="AR10" s="137">
        <v>67</v>
      </c>
      <c r="AS10" s="137" t="s">
        <v>416</v>
      </c>
      <c r="AT10" s="146">
        <v>22848.03</v>
      </c>
    </row>
    <row r="11" spans="1:46" ht="30.75" customHeight="1" x14ac:dyDescent="0.2">
      <c r="A11" s="148" t="s">
        <v>397</v>
      </c>
      <c r="B11" s="148" t="s">
        <v>398</v>
      </c>
      <c r="C11" s="134" t="s">
        <v>399</v>
      </c>
      <c r="D11" s="148" t="s">
        <v>380</v>
      </c>
      <c r="E11" s="148" t="s">
        <v>400</v>
      </c>
      <c r="F11" s="148" t="s">
        <v>401</v>
      </c>
      <c r="G11" s="148" t="s">
        <v>402</v>
      </c>
      <c r="H11" s="149" t="s">
        <v>433</v>
      </c>
      <c r="I11" s="137" t="s">
        <v>434</v>
      </c>
      <c r="J11" s="150" t="s">
        <v>405</v>
      </c>
      <c r="K11" s="150" t="s">
        <v>406</v>
      </c>
      <c r="L11" s="151" t="s">
        <v>407</v>
      </c>
      <c r="M11" s="151" t="s">
        <v>417</v>
      </c>
      <c r="N11" s="135" t="s">
        <v>437</v>
      </c>
      <c r="O11" s="135" t="s">
        <v>419</v>
      </c>
      <c r="P11" s="135" t="s">
        <v>411</v>
      </c>
      <c r="Q11" s="138" t="s">
        <v>438</v>
      </c>
      <c r="R11" s="152">
        <v>42401</v>
      </c>
      <c r="S11" s="152">
        <v>42709</v>
      </c>
      <c r="T11" s="138" t="s">
        <v>391</v>
      </c>
      <c r="U11" s="138">
        <v>73</v>
      </c>
      <c r="V11" s="138" t="s">
        <v>392</v>
      </c>
      <c r="W11" s="153" t="s">
        <v>413</v>
      </c>
      <c r="X11" s="142" t="s">
        <v>414</v>
      </c>
      <c r="Y11" s="142" t="s">
        <v>1178</v>
      </c>
      <c r="Z11" s="142" t="s">
        <v>1177</v>
      </c>
      <c r="AA11" s="142">
        <v>2</v>
      </c>
      <c r="AB11" s="137">
        <v>730606</v>
      </c>
      <c r="AC11" s="154" t="s">
        <v>415</v>
      </c>
      <c r="AD11" s="144">
        <v>0</v>
      </c>
      <c r="AE11" s="156">
        <v>209.07</v>
      </c>
      <c r="AF11" s="156">
        <v>209.07</v>
      </c>
      <c r="AG11" s="156">
        <v>209.07</v>
      </c>
      <c r="AH11" s="156">
        <v>209.07</v>
      </c>
      <c r="AI11" s="156">
        <v>209.07</v>
      </c>
      <c r="AJ11" s="156">
        <v>209.07</v>
      </c>
      <c r="AK11" s="156">
        <v>209.07</v>
      </c>
      <c r="AL11" s="156">
        <v>209.07</v>
      </c>
      <c r="AM11" s="156">
        <v>209.07</v>
      </c>
      <c r="AN11" s="144">
        <v>0</v>
      </c>
      <c r="AO11" s="144">
        <v>0</v>
      </c>
      <c r="AP11" s="146">
        <v>1881.6299999999999</v>
      </c>
      <c r="AQ11" s="146">
        <f t="shared" si="0"/>
        <v>1881.6299999999997</v>
      </c>
      <c r="AR11" s="137">
        <v>67</v>
      </c>
      <c r="AS11" s="137" t="s">
        <v>416</v>
      </c>
      <c r="AT11" s="146">
        <v>1881.6299999999999</v>
      </c>
    </row>
    <row r="12" spans="1:46" ht="30.75" customHeight="1" x14ac:dyDescent="0.2">
      <c r="A12" s="148" t="s">
        <v>397</v>
      </c>
      <c r="B12" s="148" t="s">
        <v>398</v>
      </c>
      <c r="C12" s="134" t="s">
        <v>399</v>
      </c>
      <c r="D12" s="148" t="s">
        <v>380</v>
      </c>
      <c r="E12" s="148" t="s">
        <v>400</v>
      </c>
      <c r="F12" s="148" t="s">
        <v>401</v>
      </c>
      <c r="G12" s="148" t="s">
        <v>402</v>
      </c>
      <c r="H12" s="149" t="s">
        <v>433</v>
      </c>
      <c r="I12" s="137" t="s">
        <v>434</v>
      </c>
      <c r="J12" s="150" t="s">
        <v>405</v>
      </c>
      <c r="K12" s="151" t="s">
        <v>421</v>
      </c>
      <c r="L12" s="151" t="s">
        <v>407</v>
      </c>
      <c r="M12" s="151" t="s">
        <v>422</v>
      </c>
      <c r="N12" s="135" t="s">
        <v>439</v>
      </c>
      <c r="O12" s="135" t="s">
        <v>419</v>
      </c>
      <c r="P12" s="135" t="s">
        <v>411</v>
      </c>
      <c r="Q12" s="138" t="s">
        <v>440</v>
      </c>
      <c r="R12" s="152">
        <v>42401</v>
      </c>
      <c r="S12" s="152">
        <v>42709</v>
      </c>
      <c r="T12" s="138" t="s">
        <v>391</v>
      </c>
      <c r="U12" s="138">
        <v>73</v>
      </c>
      <c r="V12" s="138" t="s">
        <v>392</v>
      </c>
      <c r="W12" s="153" t="s">
        <v>413</v>
      </c>
      <c r="X12" s="142" t="s">
        <v>414</v>
      </c>
      <c r="Y12" s="142" t="s">
        <v>1179</v>
      </c>
      <c r="Z12" s="142" t="s">
        <v>1177</v>
      </c>
      <c r="AA12" s="142">
        <v>2</v>
      </c>
      <c r="AB12" s="137">
        <v>730606</v>
      </c>
      <c r="AC12" s="154" t="s">
        <v>415</v>
      </c>
      <c r="AD12" s="144">
        <v>0</v>
      </c>
      <c r="AE12" s="156">
        <v>596.59</v>
      </c>
      <c r="AF12" s="156">
        <v>596.59</v>
      </c>
      <c r="AG12" s="156">
        <v>596.59</v>
      </c>
      <c r="AH12" s="156">
        <v>596.59</v>
      </c>
      <c r="AI12" s="156">
        <v>596.59</v>
      </c>
      <c r="AJ12" s="156">
        <v>596.59</v>
      </c>
      <c r="AK12" s="156">
        <v>596.59</v>
      </c>
      <c r="AL12" s="156">
        <v>596.59</v>
      </c>
      <c r="AM12" s="156">
        <v>596.59</v>
      </c>
      <c r="AN12" s="144">
        <v>0</v>
      </c>
      <c r="AO12" s="144">
        <v>0</v>
      </c>
      <c r="AP12" s="146">
        <v>5369.31</v>
      </c>
      <c r="AQ12" s="146">
        <f t="shared" si="0"/>
        <v>5369.31</v>
      </c>
      <c r="AR12" s="137">
        <v>67</v>
      </c>
      <c r="AS12" s="137" t="s">
        <v>416</v>
      </c>
      <c r="AT12" s="146">
        <v>5369.31</v>
      </c>
    </row>
    <row r="13" spans="1:46" ht="30.75" customHeight="1" x14ac:dyDescent="0.2">
      <c r="A13" s="148" t="s">
        <v>397</v>
      </c>
      <c r="B13" s="148" t="s">
        <v>398</v>
      </c>
      <c r="C13" s="134" t="s">
        <v>399</v>
      </c>
      <c r="D13" s="148" t="s">
        <v>380</v>
      </c>
      <c r="E13" s="148" t="s">
        <v>400</v>
      </c>
      <c r="F13" s="148" t="s">
        <v>401</v>
      </c>
      <c r="G13" s="148" t="s">
        <v>402</v>
      </c>
      <c r="H13" s="149" t="s">
        <v>433</v>
      </c>
      <c r="I13" s="137" t="s">
        <v>434</v>
      </c>
      <c r="J13" s="150" t="s">
        <v>405</v>
      </c>
      <c r="K13" s="151" t="s">
        <v>421</v>
      </c>
      <c r="L13" s="151" t="s">
        <v>407</v>
      </c>
      <c r="M13" s="151" t="s">
        <v>441</v>
      </c>
      <c r="N13" s="135" t="s">
        <v>204</v>
      </c>
      <c r="O13" s="135" t="s">
        <v>442</v>
      </c>
      <c r="P13" s="135" t="s">
        <v>411</v>
      </c>
      <c r="Q13" s="138" t="s">
        <v>443</v>
      </c>
      <c r="R13" s="152">
        <v>42401</v>
      </c>
      <c r="S13" s="152">
        <v>42709</v>
      </c>
      <c r="T13" s="138" t="s">
        <v>391</v>
      </c>
      <c r="U13" s="138">
        <v>73</v>
      </c>
      <c r="V13" s="138" t="s">
        <v>392</v>
      </c>
      <c r="W13" s="153" t="s">
        <v>413</v>
      </c>
      <c r="X13" s="142" t="s">
        <v>414</v>
      </c>
      <c r="Y13" s="142" t="s">
        <v>1184</v>
      </c>
      <c r="Z13" s="142" t="s">
        <v>1177</v>
      </c>
      <c r="AA13" s="142">
        <v>2</v>
      </c>
      <c r="AB13" s="137">
        <v>730606</v>
      </c>
      <c r="AC13" s="154" t="s">
        <v>415</v>
      </c>
      <c r="AD13" s="144">
        <v>0</v>
      </c>
      <c r="AE13" s="156">
        <v>1216</v>
      </c>
      <c r="AF13" s="156">
        <v>1216</v>
      </c>
      <c r="AG13" s="156">
        <v>1216</v>
      </c>
      <c r="AH13" s="156">
        <v>1216</v>
      </c>
      <c r="AI13" s="156">
        <v>1216</v>
      </c>
      <c r="AJ13" s="156">
        <v>1216</v>
      </c>
      <c r="AK13" s="144">
        <v>0</v>
      </c>
      <c r="AL13" s="144">
        <v>0</v>
      </c>
      <c r="AM13" s="144">
        <v>0</v>
      </c>
      <c r="AN13" s="144">
        <v>0</v>
      </c>
      <c r="AO13" s="144">
        <v>0</v>
      </c>
      <c r="AP13" s="146">
        <v>7296</v>
      </c>
      <c r="AQ13" s="146">
        <f t="shared" si="0"/>
        <v>7296</v>
      </c>
      <c r="AR13" s="137">
        <v>67</v>
      </c>
      <c r="AS13" s="137" t="s">
        <v>416</v>
      </c>
      <c r="AT13" s="146">
        <v>7296</v>
      </c>
    </row>
    <row r="14" spans="1:46" ht="30.75" customHeight="1" x14ac:dyDescent="0.2">
      <c r="A14" s="148" t="s">
        <v>397</v>
      </c>
      <c r="B14" s="148" t="s">
        <v>398</v>
      </c>
      <c r="C14" s="134" t="s">
        <v>399</v>
      </c>
      <c r="D14" s="148" t="s">
        <v>380</v>
      </c>
      <c r="E14" s="148" t="s">
        <v>400</v>
      </c>
      <c r="F14" s="148" t="s">
        <v>401</v>
      </c>
      <c r="G14" s="148" t="s">
        <v>402</v>
      </c>
      <c r="H14" s="149" t="s">
        <v>444</v>
      </c>
      <c r="I14" s="135" t="s">
        <v>445</v>
      </c>
      <c r="J14" s="150" t="s">
        <v>405</v>
      </c>
      <c r="K14" s="150" t="s">
        <v>406</v>
      </c>
      <c r="L14" s="151" t="s">
        <v>407</v>
      </c>
      <c r="M14" s="151" t="s">
        <v>408</v>
      </c>
      <c r="N14" s="135" t="s">
        <v>446</v>
      </c>
      <c r="O14" s="135" t="s">
        <v>410</v>
      </c>
      <c r="P14" s="135" t="s">
        <v>411</v>
      </c>
      <c r="Q14" s="138" t="s">
        <v>447</v>
      </c>
      <c r="R14" s="152">
        <v>42401</v>
      </c>
      <c r="S14" s="152">
        <v>42709</v>
      </c>
      <c r="T14" s="138" t="s">
        <v>391</v>
      </c>
      <c r="U14" s="138">
        <v>73</v>
      </c>
      <c r="V14" s="138" t="s">
        <v>392</v>
      </c>
      <c r="W14" s="153" t="s">
        <v>413</v>
      </c>
      <c r="X14" s="142" t="s">
        <v>414</v>
      </c>
      <c r="Y14" s="142" t="s">
        <v>1185</v>
      </c>
      <c r="Z14" s="142" t="s">
        <v>1177</v>
      </c>
      <c r="AA14" s="142">
        <v>2</v>
      </c>
      <c r="AB14" s="137">
        <v>730606</v>
      </c>
      <c r="AC14" s="154" t="s">
        <v>415</v>
      </c>
      <c r="AD14" s="144">
        <v>0</v>
      </c>
      <c r="AE14" s="144">
        <v>7665.78</v>
      </c>
      <c r="AF14" s="144">
        <v>7665.78</v>
      </c>
      <c r="AG14" s="144">
        <v>7665.78</v>
      </c>
      <c r="AH14" s="144">
        <v>7665.78</v>
      </c>
      <c r="AI14" s="144">
        <v>7665.78</v>
      </c>
      <c r="AJ14" s="144">
        <v>7665.78</v>
      </c>
      <c r="AK14" s="144">
        <v>7665.78</v>
      </c>
      <c r="AL14" s="144">
        <v>7665.78</v>
      </c>
      <c r="AM14" s="144">
        <v>7665.78</v>
      </c>
      <c r="AN14" s="144">
        <v>0</v>
      </c>
      <c r="AO14" s="144">
        <v>0</v>
      </c>
      <c r="AP14" s="146">
        <v>68992.02</v>
      </c>
      <c r="AQ14" s="146">
        <f t="shared" si="0"/>
        <v>68992.02</v>
      </c>
      <c r="AR14" s="137">
        <v>67</v>
      </c>
      <c r="AS14" s="137" t="s">
        <v>416</v>
      </c>
      <c r="AT14" s="146">
        <v>68992.02</v>
      </c>
    </row>
    <row r="15" spans="1:46" ht="30.75" customHeight="1" x14ac:dyDescent="0.2">
      <c r="A15" s="148" t="s">
        <v>397</v>
      </c>
      <c r="B15" s="148" t="s">
        <v>398</v>
      </c>
      <c r="C15" s="134" t="s">
        <v>399</v>
      </c>
      <c r="D15" s="148" t="s">
        <v>380</v>
      </c>
      <c r="E15" s="148" t="s">
        <v>400</v>
      </c>
      <c r="F15" s="148" t="s">
        <v>401</v>
      </c>
      <c r="G15" s="148" t="s">
        <v>402</v>
      </c>
      <c r="H15" s="149" t="s">
        <v>444</v>
      </c>
      <c r="I15" s="135" t="s">
        <v>445</v>
      </c>
      <c r="J15" s="150" t="s">
        <v>405</v>
      </c>
      <c r="K15" s="150" t="s">
        <v>406</v>
      </c>
      <c r="L15" s="151" t="s">
        <v>407</v>
      </c>
      <c r="M15" s="151" t="s">
        <v>417</v>
      </c>
      <c r="N15" s="135" t="s">
        <v>448</v>
      </c>
      <c r="O15" s="135" t="s">
        <v>419</v>
      </c>
      <c r="P15" s="135" t="s">
        <v>411</v>
      </c>
      <c r="Q15" s="138" t="s">
        <v>449</v>
      </c>
      <c r="R15" s="152">
        <v>42401</v>
      </c>
      <c r="S15" s="152">
        <v>42709</v>
      </c>
      <c r="T15" s="138" t="s">
        <v>391</v>
      </c>
      <c r="U15" s="138">
        <v>73</v>
      </c>
      <c r="V15" s="138" t="s">
        <v>392</v>
      </c>
      <c r="W15" s="153" t="s">
        <v>413</v>
      </c>
      <c r="X15" s="142" t="s">
        <v>414</v>
      </c>
      <c r="Y15" s="142" t="s">
        <v>1186</v>
      </c>
      <c r="Z15" s="142" t="s">
        <v>1177</v>
      </c>
      <c r="AA15" s="142">
        <v>2</v>
      </c>
      <c r="AB15" s="137">
        <v>730606</v>
      </c>
      <c r="AC15" s="154" t="s">
        <v>415</v>
      </c>
      <c r="AD15" s="144">
        <v>0</v>
      </c>
      <c r="AE15" s="156">
        <v>557.51</v>
      </c>
      <c r="AF15" s="156">
        <v>557.51</v>
      </c>
      <c r="AG15" s="156">
        <v>557.51</v>
      </c>
      <c r="AH15" s="156">
        <v>557.51</v>
      </c>
      <c r="AI15" s="156">
        <v>557.51</v>
      </c>
      <c r="AJ15" s="156">
        <v>557.51</v>
      </c>
      <c r="AK15" s="156">
        <v>557.51</v>
      </c>
      <c r="AL15" s="156">
        <v>557.51</v>
      </c>
      <c r="AM15" s="156">
        <v>557.51</v>
      </c>
      <c r="AN15" s="144">
        <v>0</v>
      </c>
      <c r="AO15" s="144">
        <v>0</v>
      </c>
      <c r="AP15" s="146">
        <v>5017.59</v>
      </c>
      <c r="AQ15" s="146">
        <f t="shared" si="0"/>
        <v>5017.5900000000011</v>
      </c>
      <c r="AR15" s="137">
        <v>67</v>
      </c>
      <c r="AS15" s="137" t="s">
        <v>416</v>
      </c>
      <c r="AT15" s="146">
        <v>5017.59</v>
      </c>
    </row>
    <row r="16" spans="1:46" ht="30.75" customHeight="1" x14ac:dyDescent="0.2">
      <c r="A16" s="148" t="s">
        <v>397</v>
      </c>
      <c r="B16" s="148" t="s">
        <v>398</v>
      </c>
      <c r="C16" s="134" t="s">
        <v>399</v>
      </c>
      <c r="D16" s="148" t="s">
        <v>380</v>
      </c>
      <c r="E16" s="148" t="s">
        <v>400</v>
      </c>
      <c r="F16" s="148" t="s">
        <v>401</v>
      </c>
      <c r="G16" s="148" t="s">
        <v>402</v>
      </c>
      <c r="H16" s="149" t="s">
        <v>444</v>
      </c>
      <c r="I16" s="135" t="s">
        <v>445</v>
      </c>
      <c r="J16" s="150" t="s">
        <v>405</v>
      </c>
      <c r="K16" s="151" t="s">
        <v>421</v>
      </c>
      <c r="L16" s="151" t="s">
        <v>407</v>
      </c>
      <c r="M16" s="151" t="s">
        <v>422</v>
      </c>
      <c r="N16" s="135" t="s">
        <v>450</v>
      </c>
      <c r="O16" s="135" t="s">
        <v>419</v>
      </c>
      <c r="P16" s="135" t="s">
        <v>411</v>
      </c>
      <c r="Q16" s="138" t="s">
        <v>451</v>
      </c>
      <c r="R16" s="152">
        <v>42401</v>
      </c>
      <c r="S16" s="152">
        <v>42709</v>
      </c>
      <c r="T16" s="138" t="s">
        <v>391</v>
      </c>
      <c r="U16" s="138">
        <v>73</v>
      </c>
      <c r="V16" s="138" t="s">
        <v>392</v>
      </c>
      <c r="W16" s="153" t="s">
        <v>413</v>
      </c>
      <c r="X16" s="142" t="s">
        <v>414</v>
      </c>
      <c r="Y16" s="142" t="s">
        <v>1187</v>
      </c>
      <c r="Z16" s="142" t="s">
        <v>1177</v>
      </c>
      <c r="AA16" s="142">
        <v>2</v>
      </c>
      <c r="AB16" s="137">
        <v>730606</v>
      </c>
      <c r="AC16" s="154" t="s">
        <v>415</v>
      </c>
      <c r="AD16" s="144">
        <v>0</v>
      </c>
      <c r="AE16" s="156">
        <v>1801.46</v>
      </c>
      <c r="AF16" s="156">
        <v>1801.46</v>
      </c>
      <c r="AG16" s="156">
        <v>1801.46</v>
      </c>
      <c r="AH16" s="156">
        <v>1801.46</v>
      </c>
      <c r="AI16" s="156">
        <v>1801.46</v>
      </c>
      <c r="AJ16" s="156">
        <v>1801.46</v>
      </c>
      <c r="AK16" s="156">
        <v>1801.46</v>
      </c>
      <c r="AL16" s="156">
        <v>1801.46</v>
      </c>
      <c r="AM16" s="156">
        <v>1801.46</v>
      </c>
      <c r="AN16" s="144">
        <v>0</v>
      </c>
      <c r="AO16" s="144">
        <v>0</v>
      </c>
      <c r="AP16" s="146">
        <v>16213.14</v>
      </c>
      <c r="AQ16" s="146">
        <f t="shared" si="0"/>
        <v>16213.139999999996</v>
      </c>
      <c r="AR16" s="137">
        <v>67</v>
      </c>
      <c r="AS16" s="137" t="s">
        <v>416</v>
      </c>
      <c r="AT16" s="146">
        <v>16213.14</v>
      </c>
    </row>
    <row r="17" spans="1:47" ht="30.75" customHeight="1" x14ac:dyDescent="0.2">
      <c r="A17" s="148" t="s">
        <v>397</v>
      </c>
      <c r="B17" s="148" t="s">
        <v>398</v>
      </c>
      <c r="C17" s="134" t="s">
        <v>399</v>
      </c>
      <c r="D17" s="148" t="s">
        <v>380</v>
      </c>
      <c r="E17" s="148" t="s">
        <v>400</v>
      </c>
      <c r="F17" s="148" t="s">
        <v>401</v>
      </c>
      <c r="G17" s="148" t="s">
        <v>402</v>
      </c>
      <c r="H17" s="149" t="s">
        <v>452</v>
      </c>
      <c r="I17" s="137" t="s">
        <v>453</v>
      </c>
      <c r="J17" s="150" t="s">
        <v>405</v>
      </c>
      <c r="K17" s="150" t="s">
        <v>406</v>
      </c>
      <c r="L17" s="151" t="s">
        <v>407</v>
      </c>
      <c r="M17" s="151" t="s">
        <v>408</v>
      </c>
      <c r="N17" s="135" t="s">
        <v>454</v>
      </c>
      <c r="O17" s="135" t="s">
        <v>410</v>
      </c>
      <c r="P17" s="135" t="s">
        <v>411</v>
      </c>
      <c r="Q17" s="138" t="s">
        <v>455</v>
      </c>
      <c r="R17" s="152">
        <v>42401</v>
      </c>
      <c r="S17" s="152">
        <v>42709</v>
      </c>
      <c r="T17" s="138" t="s">
        <v>391</v>
      </c>
      <c r="U17" s="138">
        <v>73</v>
      </c>
      <c r="V17" s="138" t="s">
        <v>392</v>
      </c>
      <c r="W17" s="153" t="s">
        <v>413</v>
      </c>
      <c r="X17" s="142" t="s">
        <v>414</v>
      </c>
      <c r="Y17" s="142" t="s">
        <v>1188</v>
      </c>
      <c r="Z17" s="142" t="s">
        <v>1177</v>
      </c>
      <c r="AA17" s="142">
        <v>2</v>
      </c>
      <c r="AB17" s="137">
        <v>730606</v>
      </c>
      <c r="AC17" s="154" t="s">
        <v>415</v>
      </c>
      <c r="AD17" s="144">
        <v>0</v>
      </c>
      <c r="AE17" s="157">
        <v>298.67</v>
      </c>
      <c r="AF17" s="157">
        <v>298.67</v>
      </c>
      <c r="AG17" s="157">
        <v>298.67</v>
      </c>
      <c r="AH17" s="157">
        <v>298.67</v>
      </c>
      <c r="AI17" s="157">
        <v>298.67</v>
      </c>
      <c r="AJ17" s="157">
        <v>298.67</v>
      </c>
      <c r="AK17" s="157">
        <v>298.67</v>
      </c>
      <c r="AL17" s="157">
        <v>298.67</v>
      </c>
      <c r="AM17" s="157">
        <v>298.67</v>
      </c>
      <c r="AN17" s="144">
        <v>0</v>
      </c>
      <c r="AO17" s="144">
        <v>0</v>
      </c>
      <c r="AP17" s="146">
        <v>2688.03</v>
      </c>
      <c r="AQ17" s="146">
        <f t="shared" si="0"/>
        <v>2688.03</v>
      </c>
      <c r="AR17" s="137">
        <v>67</v>
      </c>
      <c r="AS17" s="137" t="s">
        <v>416</v>
      </c>
      <c r="AT17" s="146">
        <v>2688.03</v>
      </c>
    </row>
    <row r="18" spans="1:47" ht="30.75" customHeight="1" x14ac:dyDescent="0.2">
      <c r="A18" s="148" t="s">
        <v>397</v>
      </c>
      <c r="B18" s="148" t="s">
        <v>398</v>
      </c>
      <c r="C18" s="134" t="s">
        <v>399</v>
      </c>
      <c r="D18" s="148" t="s">
        <v>380</v>
      </c>
      <c r="E18" s="148" t="s">
        <v>400</v>
      </c>
      <c r="F18" s="148" t="s">
        <v>401</v>
      </c>
      <c r="G18" s="148" t="s">
        <v>402</v>
      </c>
      <c r="H18" s="149" t="s">
        <v>452</v>
      </c>
      <c r="I18" s="137" t="s">
        <v>453</v>
      </c>
      <c r="J18" s="150" t="s">
        <v>405</v>
      </c>
      <c r="K18" s="150" t="s">
        <v>406</v>
      </c>
      <c r="L18" s="151" t="s">
        <v>407</v>
      </c>
      <c r="M18" s="151" t="s">
        <v>417</v>
      </c>
      <c r="N18" s="135" t="s">
        <v>456</v>
      </c>
      <c r="O18" s="135" t="s">
        <v>419</v>
      </c>
      <c r="P18" s="135" t="s">
        <v>411</v>
      </c>
      <c r="Q18" s="138" t="s">
        <v>457</v>
      </c>
      <c r="R18" s="152">
        <v>42401</v>
      </c>
      <c r="S18" s="152">
        <v>42709</v>
      </c>
      <c r="T18" s="138" t="s">
        <v>391</v>
      </c>
      <c r="U18" s="138">
        <v>73</v>
      </c>
      <c r="V18" s="138" t="s">
        <v>392</v>
      </c>
      <c r="W18" s="153" t="s">
        <v>413</v>
      </c>
      <c r="X18" s="142" t="s">
        <v>414</v>
      </c>
      <c r="Y18" s="142" t="s">
        <v>1181</v>
      </c>
      <c r="Z18" s="142" t="s">
        <v>1177</v>
      </c>
      <c r="AA18" s="142">
        <v>2</v>
      </c>
      <c r="AB18" s="137">
        <v>730606</v>
      </c>
      <c r="AC18" s="154" t="s">
        <v>415</v>
      </c>
      <c r="AD18" s="144">
        <v>0</v>
      </c>
      <c r="AE18" s="157">
        <v>29.87</v>
      </c>
      <c r="AF18" s="157">
        <v>29.87</v>
      </c>
      <c r="AG18" s="157">
        <v>29.87</v>
      </c>
      <c r="AH18" s="157">
        <v>29.87</v>
      </c>
      <c r="AI18" s="157">
        <v>29.87</v>
      </c>
      <c r="AJ18" s="157">
        <v>29.87</v>
      </c>
      <c r="AK18" s="157">
        <v>29.87</v>
      </c>
      <c r="AL18" s="157">
        <v>29.87</v>
      </c>
      <c r="AM18" s="157">
        <v>29.87</v>
      </c>
      <c r="AN18" s="144">
        <v>0</v>
      </c>
      <c r="AO18" s="144">
        <v>0</v>
      </c>
      <c r="AP18" s="146">
        <v>268.83</v>
      </c>
      <c r="AQ18" s="146">
        <f t="shared" si="0"/>
        <v>268.83</v>
      </c>
      <c r="AR18" s="137">
        <v>67</v>
      </c>
      <c r="AS18" s="137" t="s">
        <v>416</v>
      </c>
      <c r="AT18" s="146">
        <v>268.83</v>
      </c>
    </row>
    <row r="19" spans="1:47" ht="30.75" customHeight="1" x14ac:dyDescent="0.2">
      <c r="A19" s="148" t="s">
        <v>397</v>
      </c>
      <c r="B19" s="148" t="s">
        <v>398</v>
      </c>
      <c r="C19" s="134" t="s">
        <v>399</v>
      </c>
      <c r="D19" s="148" t="s">
        <v>380</v>
      </c>
      <c r="E19" s="148" t="s">
        <v>400</v>
      </c>
      <c r="F19" s="148" t="s">
        <v>401</v>
      </c>
      <c r="G19" s="148" t="s">
        <v>402</v>
      </c>
      <c r="H19" s="149" t="s">
        <v>452</v>
      </c>
      <c r="I19" s="137" t="s">
        <v>453</v>
      </c>
      <c r="J19" s="150" t="s">
        <v>405</v>
      </c>
      <c r="K19" s="151" t="s">
        <v>421</v>
      </c>
      <c r="L19" s="151" t="s">
        <v>407</v>
      </c>
      <c r="M19" s="151" t="s">
        <v>422</v>
      </c>
      <c r="N19" s="135" t="s">
        <v>456</v>
      </c>
      <c r="O19" s="135" t="s">
        <v>419</v>
      </c>
      <c r="P19" s="135" t="s">
        <v>411</v>
      </c>
      <c r="Q19" s="138" t="s">
        <v>458</v>
      </c>
      <c r="R19" s="152">
        <v>42401</v>
      </c>
      <c r="S19" s="152">
        <v>42709</v>
      </c>
      <c r="T19" s="138" t="s">
        <v>391</v>
      </c>
      <c r="U19" s="138">
        <v>73</v>
      </c>
      <c r="V19" s="138" t="s">
        <v>392</v>
      </c>
      <c r="W19" s="153" t="s">
        <v>413</v>
      </c>
      <c r="X19" s="142" t="s">
        <v>414</v>
      </c>
      <c r="Y19" s="142" t="s">
        <v>1189</v>
      </c>
      <c r="Z19" s="142" t="s">
        <v>1177</v>
      </c>
      <c r="AA19" s="142">
        <v>2</v>
      </c>
      <c r="AB19" s="137">
        <v>730606</v>
      </c>
      <c r="AC19" s="154" t="s">
        <v>415</v>
      </c>
      <c r="AD19" s="144">
        <v>0</v>
      </c>
      <c r="AE19" s="157">
        <v>70.19</v>
      </c>
      <c r="AF19" s="157">
        <v>70.19</v>
      </c>
      <c r="AG19" s="157">
        <v>70.19</v>
      </c>
      <c r="AH19" s="157">
        <v>70.19</v>
      </c>
      <c r="AI19" s="157">
        <v>70.19</v>
      </c>
      <c r="AJ19" s="157">
        <v>70.19</v>
      </c>
      <c r="AK19" s="157">
        <v>70.19</v>
      </c>
      <c r="AL19" s="157">
        <v>70.19</v>
      </c>
      <c r="AM19" s="157">
        <v>70.19</v>
      </c>
      <c r="AN19" s="144">
        <v>0</v>
      </c>
      <c r="AO19" s="144">
        <v>0</v>
      </c>
      <c r="AP19" s="146">
        <v>631.71</v>
      </c>
      <c r="AQ19" s="146">
        <f t="shared" si="0"/>
        <v>631.71</v>
      </c>
      <c r="AR19" s="137">
        <v>67</v>
      </c>
      <c r="AS19" s="137" t="s">
        <v>416</v>
      </c>
      <c r="AT19" s="146">
        <v>631.71</v>
      </c>
    </row>
    <row r="20" spans="1:47" ht="30.75" customHeight="1" x14ac:dyDescent="0.2">
      <c r="A20" s="158" t="s">
        <v>397</v>
      </c>
      <c r="B20" s="158" t="s">
        <v>398</v>
      </c>
      <c r="C20" s="134" t="s">
        <v>399</v>
      </c>
      <c r="D20" s="154" t="s">
        <v>380</v>
      </c>
      <c r="E20" s="148" t="s">
        <v>400</v>
      </c>
      <c r="F20" s="154" t="s">
        <v>401</v>
      </c>
      <c r="G20" s="148" t="s">
        <v>402</v>
      </c>
      <c r="H20" s="149" t="s">
        <v>444</v>
      </c>
      <c r="I20" s="135" t="s">
        <v>445</v>
      </c>
      <c r="J20" s="150" t="s">
        <v>405</v>
      </c>
      <c r="K20" s="151" t="s">
        <v>406</v>
      </c>
      <c r="L20" s="151" t="s">
        <v>407</v>
      </c>
      <c r="M20" s="151" t="s">
        <v>459</v>
      </c>
      <c r="N20" s="135" t="s">
        <v>460</v>
      </c>
      <c r="O20" s="135" t="s">
        <v>410</v>
      </c>
      <c r="P20" s="135" t="s">
        <v>411</v>
      </c>
      <c r="Q20" s="138" t="s">
        <v>461</v>
      </c>
      <c r="R20" s="152">
        <v>42491</v>
      </c>
      <c r="S20" s="152">
        <v>42551</v>
      </c>
      <c r="T20" s="138" t="s">
        <v>391</v>
      </c>
      <c r="U20" s="138">
        <v>73</v>
      </c>
      <c r="V20" s="138" t="s">
        <v>392</v>
      </c>
      <c r="W20" s="153" t="s">
        <v>413</v>
      </c>
      <c r="X20" s="142" t="s">
        <v>414</v>
      </c>
      <c r="Y20" s="142" t="s">
        <v>1190</v>
      </c>
      <c r="Z20" s="142" t="s">
        <v>1177</v>
      </c>
      <c r="AA20" s="142">
        <v>2</v>
      </c>
      <c r="AB20" s="137">
        <v>730606</v>
      </c>
      <c r="AC20" s="148" t="s">
        <v>415</v>
      </c>
      <c r="AD20" s="144">
        <v>0</v>
      </c>
      <c r="AE20" s="144">
        <v>0</v>
      </c>
      <c r="AF20" s="144">
        <v>1792</v>
      </c>
      <c r="AG20" s="144">
        <v>1792</v>
      </c>
      <c r="AH20" s="144">
        <v>1792</v>
      </c>
      <c r="AI20" s="144">
        <v>1792</v>
      </c>
      <c r="AJ20" s="144">
        <v>1792</v>
      </c>
      <c r="AK20" s="144">
        <v>37040</v>
      </c>
      <c r="AL20" s="144">
        <v>0</v>
      </c>
      <c r="AM20" s="144">
        <v>0</v>
      </c>
      <c r="AN20" s="144">
        <v>0</v>
      </c>
      <c r="AO20" s="144">
        <v>0</v>
      </c>
      <c r="AP20" s="146">
        <v>46000</v>
      </c>
      <c r="AQ20" s="146">
        <v>10752</v>
      </c>
      <c r="AR20" s="137">
        <v>74</v>
      </c>
      <c r="AS20" s="137" t="s">
        <v>416</v>
      </c>
      <c r="AT20" s="146">
        <v>46000</v>
      </c>
    </row>
    <row r="21" spans="1:47" ht="30.75" customHeight="1" x14ac:dyDescent="0.2">
      <c r="A21" s="158"/>
      <c r="B21" s="158"/>
      <c r="C21" s="134"/>
      <c r="D21" s="154"/>
      <c r="E21" s="148"/>
      <c r="F21" s="154"/>
      <c r="G21" s="148"/>
      <c r="H21" s="149"/>
      <c r="I21" s="135"/>
      <c r="J21" s="150"/>
      <c r="K21" s="151"/>
      <c r="L21" s="151"/>
      <c r="M21" s="151"/>
      <c r="N21" s="135"/>
      <c r="O21" s="135"/>
      <c r="P21" s="135"/>
      <c r="Q21" s="138" t="s">
        <v>461</v>
      </c>
      <c r="R21" s="152">
        <v>42491</v>
      </c>
      <c r="S21" s="152">
        <v>42551</v>
      </c>
      <c r="T21" s="138" t="s">
        <v>391</v>
      </c>
      <c r="U21" s="138">
        <v>73</v>
      </c>
      <c r="V21" s="138" t="s">
        <v>392</v>
      </c>
      <c r="W21" s="153" t="s">
        <v>413</v>
      </c>
      <c r="X21" s="142" t="s">
        <v>414</v>
      </c>
      <c r="Y21" s="142" t="s">
        <v>1191</v>
      </c>
      <c r="Z21" s="142" t="s">
        <v>1177</v>
      </c>
      <c r="AA21" s="142">
        <v>2</v>
      </c>
      <c r="AB21" s="137">
        <v>730606</v>
      </c>
      <c r="AC21" s="148" t="s">
        <v>415</v>
      </c>
      <c r="AD21" s="144"/>
      <c r="AE21" s="144"/>
      <c r="AF21" s="144"/>
      <c r="AG21" s="144"/>
      <c r="AH21" s="144"/>
      <c r="AI21" s="144"/>
      <c r="AJ21" s="144"/>
      <c r="AK21" s="144"/>
      <c r="AL21" s="144"/>
      <c r="AM21" s="144"/>
      <c r="AN21" s="144"/>
      <c r="AO21" s="144"/>
      <c r="AP21" s="146"/>
      <c r="AQ21" s="146">
        <v>35248</v>
      </c>
      <c r="AR21" s="137"/>
      <c r="AS21" s="137"/>
      <c r="AT21" s="146"/>
    </row>
    <row r="22" spans="1:47" ht="30.75" customHeight="1" x14ac:dyDescent="0.2">
      <c r="A22" s="154" t="s">
        <v>397</v>
      </c>
      <c r="B22" s="154" t="s">
        <v>398</v>
      </c>
      <c r="C22" s="134" t="s">
        <v>399</v>
      </c>
      <c r="D22" s="154" t="s">
        <v>380</v>
      </c>
      <c r="E22" s="148" t="s">
        <v>400</v>
      </c>
      <c r="F22" s="154" t="s">
        <v>401</v>
      </c>
      <c r="G22" s="148" t="s">
        <v>402</v>
      </c>
      <c r="H22" s="149" t="s">
        <v>444</v>
      </c>
      <c r="I22" s="135" t="s">
        <v>445</v>
      </c>
      <c r="J22" s="151" t="s">
        <v>405</v>
      </c>
      <c r="K22" s="151" t="s">
        <v>406</v>
      </c>
      <c r="L22" s="151" t="s">
        <v>407</v>
      </c>
      <c r="M22" s="151" t="s">
        <v>462</v>
      </c>
      <c r="N22" s="135" t="s">
        <v>204</v>
      </c>
      <c r="O22" s="135" t="s">
        <v>463</v>
      </c>
      <c r="P22" s="135" t="s">
        <v>411</v>
      </c>
      <c r="Q22" s="138" t="s">
        <v>464</v>
      </c>
      <c r="R22" s="152">
        <v>42394</v>
      </c>
      <c r="S22" s="152">
        <v>42460</v>
      </c>
      <c r="T22" s="138" t="s">
        <v>391</v>
      </c>
      <c r="U22" s="138">
        <v>73</v>
      </c>
      <c r="V22" s="138" t="s">
        <v>392</v>
      </c>
      <c r="W22" s="153" t="s">
        <v>413</v>
      </c>
      <c r="X22" s="142" t="s">
        <v>414</v>
      </c>
      <c r="Y22" s="142" t="s">
        <v>1192</v>
      </c>
      <c r="Z22" s="142" t="s">
        <v>1177</v>
      </c>
      <c r="AA22" s="142">
        <v>2</v>
      </c>
      <c r="AB22" s="137">
        <v>730606</v>
      </c>
      <c r="AC22" s="154" t="s">
        <v>415</v>
      </c>
      <c r="AD22" s="144">
        <v>0</v>
      </c>
      <c r="AE22" s="144">
        <v>0</v>
      </c>
      <c r="AF22" s="157">
        <v>0</v>
      </c>
      <c r="AG22" s="157">
        <v>556.34</v>
      </c>
      <c r="AH22" s="144">
        <v>0</v>
      </c>
      <c r="AI22" s="144">
        <v>0</v>
      </c>
      <c r="AJ22" s="144">
        <v>0</v>
      </c>
      <c r="AK22" s="144">
        <v>0</v>
      </c>
      <c r="AL22" s="144">
        <v>0</v>
      </c>
      <c r="AM22" s="144">
        <v>0</v>
      </c>
      <c r="AN22" s="144">
        <v>0</v>
      </c>
      <c r="AO22" s="144">
        <v>0</v>
      </c>
      <c r="AP22" s="146">
        <v>3754.2400000000002</v>
      </c>
      <c r="AQ22" s="146">
        <f t="shared" si="0"/>
        <v>556.34</v>
      </c>
      <c r="AR22" s="137"/>
      <c r="AS22" s="137" t="s">
        <v>465</v>
      </c>
      <c r="AT22" s="146"/>
      <c r="AU22" s="159"/>
    </row>
    <row r="23" spans="1:47" ht="30.75" customHeight="1" x14ac:dyDescent="0.2">
      <c r="A23" s="158" t="s">
        <v>397</v>
      </c>
      <c r="B23" s="154" t="s">
        <v>398</v>
      </c>
      <c r="C23" s="134" t="s">
        <v>399</v>
      </c>
      <c r="D23" s="154" t="s">
        <v>380</v>
      </c>
      <c r="E23" s="148" t="s">
        <v>400</v>
      </c>
      <c r="F23" s="158" t="s">
        <v>466</v>
      </c>
      <c r="G23" s="148" t="s">
        <v>402</v>
      </c>
      <c r="H23" s="149" t="s">
        <v>403</v>
      </c>
      <c r="I23" s="137" t="s">
        <v>404</v>
      </c>
      <c r="J23" s="151" t="s">
        <v>467</v>
      </c>
      <c r="K23" s="151" t="s">
        <v>468</v>
      </c>
      <c r="L23" s="151" t="s">
        <v>407</v>
      </c>
      <c r="M23" s="151" t="s">
        <v>469</v>
      </c>
      <c r="N23" s="135" t="s">
        <v>204</v>
      </c>
      <c r="O23" s="135" t="s">
        <v>442</v>
      </c>
      <c r="P23" s="135" t="s">
        <v>411</v>
      </c>
      <c r="Q23" s="138" t="s">
        <v>470</v>
      </c>
      <c r="R23" s="152">
        <v>42430</v>
      </c>
      <c r="S23" s="152">
        <v>42551</v>
      </c>
      <c r="T23" s="138" t="s">
        <v>391</v>
      </c>
      <c r="U23" s="138">
        <v>73</v>
      </c>
      <c r="V23" s="138" t="s">
        <v>392</v>
      </c>
      <c r="W23" s="160" t="s">
        <v>471</v>
      </c>
      <c r="X23" s="142" t="s">
        <v>414</v>
      </c>
      <c r="Y23" s="142" t="s">
        <v>204</v>
      </c>
      <c r="Z23" s="142" t="s">
        <v>1177</v>
      </c>
      <c r="AA23" s="142">
        <v>1</v>
      </c>
      <c r="AB23" s="137">
        <v>730606</v>
      </c>
      <c r="AC23" s="154" t="s">
        <v>415</v>
      </c>
      <c r="AD23" s="144">
        <v>0</v>
      </c>
      <c r="AE23" s="144">
        <f>1086*1.12</f>
        <v>1216.3200000000002</v>
      </c>
      <c r="AF23" s="144">
        <f>1086*1.12</f>
        <v>1216.3200000000002</v>
      </c>
      <c r="AG23" s="144">
        <f>1086*1.12</f>
        <v>1216.3200000000002</v>
      </c>
      <c r="AH23" s="144">
        <v>0</v>
      </c>
      <c r="AI23" s="144">
        <v>0</v>
      </c>
      <c r="AJ23" s="144">
        <v>0</v>
      </c>
      <c r="AK23" s="144">
        <f>1086*1.12</f>
        <v>1216.3200000000002</v>
      </c>
      <c r="AL23" s="144">
        <f>1086*1.12</f>
        <v>1216.3200000000002</v>
      </c>
      <c r="AM23" s="144">
        <v>0</v>
      </c>
      <c r="AN23" s="144">
        <v>0</v>
      </c>
      <c r="AO23" s="144">
        <v>0</v>
      </c>
      <c r="AP23" s="146">
        <v>6081.6</v>
      </c>
      <c r="AQ23" s="146">
        <f t="shared" si="0"/>
        <v>6081.6</v>
      </c>
      <c r="AR23" s="137">
        <v>65</v>
      </c>
      <c r="AS23" s="137" t="s">
        <v>416</v>
      </c>
      <c r="AT23" s="146">
        <v>6081.6</v>
      </c>
    </row>
    <row r="24" spans="1:47" ht="30.75" customHeight="1" x14ac:dyDescent="0.2">
      <c r="A24" s="158" t="s">
        <v>397</v>
      </c>
      <c r="B24" s="154" t="s">
        <v>398</v>
      </c>
      <c r="C24" s="134" t="s">
        <v>399</v>
      </c>
      <c r="D24" s="154" t="s">
        <v>380</v>
      </c>
      <c r="E24" s="148" t="s">
        <v>400</v>
      </c>
      <c r="F24" s="158" t="s">
        <v>472</v>
      </c>
      <c r="G24" s="148" t="s">
        <v>402</v>
      </c>
      <c r="H24" s="149" t="s">
        <v>425</v>
      </c>
      <c r="I24" s="137" t="s">
        <v>426</v>
      </c>
      <c r="J24" s="151" t="s">
        <v>467</v>
      </c>
      <c r="K24" s="151" t="s">
        <v>468</v>
      </c>
      <c r="L24" s="151" t="s">
        <v>407</v>
      </c>
      <c r="M24" s="151" t="s">
        <v>473</v>
      </c>
      <c r="N24" s="135" t="s">
        <v>204</v>
      </c>
      <c r="O24" s="135" t="s">
        <v>442</v>
      </c>
      <c r="P24" s="135" t="s">
        <v>411</v>
      </c>
      <c r="Q24" s="138" t="s">
        <v>474</v>
      </c>
      <c r="R24" s="152">
        <v>42522</v>
      </c>
      <c r="S24" s="152">
        <v>42612</v>
      </c>
      <c r="T24" s="138" t="s">
        <v>391</v>
      </c>
      <c r="U24" s="138">
        <v>73</v>
      </c>
      <c r="V24" s="138" t="s">
        <v>392</v>
      </c>
      <c r="W24" s="160" t="s">
        <v>471</v>
      </c>
      <c r="X24" s="142" t="s">
        <v>414</v>
      </c>
      <c r="Y24" s="142" t="s">
        <v>204</v>
      </c>
      <c r="Z24" s="142" t="s">
        <v>1177</v>
      </c>
      <c r="AA24" s="142">
        <v>1</v>
      </c>
      <c r="AB24" s="137">
        <v>730606</v>
      </c>
      <c r="AC24" s="154" t="s">
        <v>415</v>
      </c>
      <c r="AD24" s="144">
        <v>0</v>
      </c>
      <c r="AE24" s="144">
        <v>0</v>
      </c>
      <c r="AF24" s="144">
        <v>0</v>
      </c>
      <c r="AG24" s="144">
        <v>0</v>
      </c>
      <c r="AH24" s="144">
        <v>0</v>
      </c>
      <c r="AI24" s="144">
        <v>0</v>
      </c>
      <c r="AJ24" s="144">
        <f>901*1.12</f>
        <v>1009.1200000000001</v>
      </c>
      <c r="AK24" s="144">
        <f>901*1.12</f>
        <v>1009.1200000000001</v>
      </c>
      <c r="AL24" s="144">
        <f>901*1.12</f>
        <v>1009.1200000000001</v>
      </c>
      <c r="AM24" s="144">
        <v>0</v>
      </c>
      <c r="AN24" s="144">
        <v>0</v>
      </c>
      <c r="AO24" s="144">
        <v>0</v>
      </c>
      <c r="AP24" s="146">
        <v>3027.3600000000006</v>
      </c>
      <c r="AQ24" s="146">
        <f t="shared" si="0"/>
        <v>3027.3600000000006</v>
      </c>
      <c r="AR24" s="137">
        <v>65</v>
      </c>
      <c r="AS24" s="137" t="s">
        <v>416</v>
      </c>
      <c r="AT24" s="146">
        <v>3027.3600000000006</v>
      </c>
    </row>
    <row r="25" spans="1:47" ht="30.75" customHeight="1" x14ac:dyDescent="0.2">
      <c r="A25" s="158" t="s">
        <v>397</v>
      </c>
      <c r="B25" s="154" t="s">
        <v>398</v>
      </c>
      <c r="C25" s="134" t="s">
        <v>399</v>
      </c>
      <c r="D25" s="154" t="s">
        <v>380</v>
      </c>
      <c r="E25" s="148" t="s">
        <v>400</v>
      </c>
      <c r="F25" s="158" t="s">
        <v>472</v>
      </c>
      <c r="G25" s="148" t="s">
        <v>402</v>
      </c>
      <c r="H25" s="149" t="s">
        <v>433</v>
      </c>
      <c r="I25" s="137" t="s">
        <v>434</v>
      </c>
      <c r="J25" s="151" t="s">
        <v>467</v>
      </c>
      <c r="K25" s="151" t="s">
        <v>468</v>
      </c>
      <c r="L25" s="151" t="s">
        <v>407</v>
      </c>
      <c r="M25" s="151" t="s">
        <v>469</v>
      </c>
      <c r="N25" s="135" t="s">
        <v>204</v>
      </c>
      <c r="O25" s="135" t="s">
        <v>442</v>
      </c>
      <c r="P25" s="135" t="s">
        <v>411</v>
      </c>
      <c r="Q25" s="138" t="s">
        <v>475</v>
      </c>
      <c r="R25" s="152">
        <v>42522</v>
      </c>
      <c r="S25" s="152">
        <v>42643</v>
      </c>
      <c r="T25" s="138" t="s">
        <v>391</v>
      </c>
      <c r="U25" s="138">
        <v>73</v>
      </c>
      <c r="V25" s="138" t="s">
        <v>392</v>
      </c>
      <c r="W25" s="160" t="s">
        <v>471</v>
      </c>
      <c r="X25" s="142" t="s">
        <v>414</v>
      </c>
      <c r="Y25" s="142" t="s">
        <v>204</v>
      </c>
      <c r="Z25" s="142" t="s">
        <v>1177</v>
      </c>
      <c r="AA25" s="142">
        <v>2</v>
      </c>
      <c r="AB25" s="137">
        <v>730606</v>
      </c>
      <c r="AC25" s="154" t="s">
        <v>415</v>
      </c>
      <c r="AD25" s="144">
        <v>0</v>
      </c>
      <c r="AE25" s="144">
        <v>0</v>
      </c>
      <c r="AF25" s="144">
        <v>0</v>
      </c>
      <c r="AG25" s="144">
        <v>0</v>
      </c>
      <c r="AH25" s="144">
        <f>1086*1.12</f>
        <v>1216.3200000000002</v>
      </c>
      <c r="AI25" s="144">
        <f>1086*1.12</f>
        <v>1216.3200000000002</v>
      </c>
      <c r="AJ25" s="144">
        <f>1086*1.12</f>
        <v>1216.3200000000002</v>
      </c>
      <c r="AK25" s="144">
        <v>0</v>
      </c>
      <c r="AL25" s="144">
        <v>0</v>
      </c>
      <c r="AM25" s="144">
        <v>0</v>
      </c>
      <c r="AN25" s="144">
        <v>0</v>
      </c>
      <c r="AO25" s="144">
        <v>0</v>
      </c>
      <c r="AP25" s="146">
        <v>3648.9600000000005</v>
      </c>
      <c r="AQ25" s="146">
        <f t="shared" si="0"/>
        <v>3648.9600000000005</v>
      </c>
      <c r="AR25" s="137">
        <v>65</v>
      </c>
      <c r="AS25" s="137" t="s">
        <v>416</v>
      </c>
      <c r="AT25" s="146">
        <v>3648.9600000000005</v>
      </c>
    </row>
    <row r="26" spans="1:47" ht="30.75" customHeight="1" x14ac:dyDescent="0.2">
      <c r="A26" s="158" t="s">
        <v>397</v>
      </c>
      <c r="B26" s="154" t="s">
        <v>398</v>
      </c>
      <c r="C26" s="134" t="s">
        <v>399</v>
      </c>
      <c r="D26" s="154" t="s">
        <v>380</v>
      </c>
      <c r="E26" s="148" t="s">
        <v>400</v>
      </c>
      <c r="F26" s="158" t="s">
        <v>466</v>
      </c>
      <c r="G26" s="148" t="s">
        <v>402</v>
      </c>
      <c r="H26" s="149" t="s">
        <v>444</v>
      </c>
      <c r="I26" s="135" t="s">
        <v>445</v>
      </c>
      <c r="J26" s="151" t="s">
        <v>467</v>
      </c>
      <c r="K26" s="151" t="s">
        <v>468</v>
      </c>
      <c r="L26" s="151" t="s">
        <v>407</v>
      </c>
      <c r="M26" s="151" t="s">
        <v>476</v>
      </c>
      <c r="N26" s="135" t="s">
        <v>249</v>
      </c>
      <c r="O26" s="135" t="s">
        <v>442</v>
      </c>
      <c r="P26" s="135" t="s">
        <v>411</v>
      </c>
      <c r="Q26" s="138" t="s">
        <v>477</v>
      </c>
      <c r="R26" s="152">
        <v>42380</v>
      </c>
      <c r="S26" s="152">
        <v>42715</v>
      </c>
      <c r="T26" s="138" t="s">
        <v>391</v>
      </c>
      <c r="U26" s="138">
        <v>73</v>
      </c>
      <c r="V26" s="138" t="s">
        <v>392</v>
      </c>
      <c r="W26" s="160" t="s">
        <v>471</v>
      </c>
      <c r="X26" s="142" t="s">
        <v>414</v>
      </c>
      <c r="Y26" s="142" t="s">
        <v>249</v>
      </c>
      <c r="Z26" s="142" t="s">
        <v>1177</v>
      </c>
      <c r="AA26" s="142">
        <v>2</v>
      </c>
      <c r="AB26" s="137">
        <v>730606</v>
      </c>
      <c r="AC26" s="154" t="s">
        <v>415</v>
      </c>
      <c r="AD26" s="144">
        <v>0</v>
      </c>
      <c r="AE26" s="144">
        <f>(901*2)*1.12</f>
        <v>2018.2400000000002</v>
      </c>
      <c r="AF26" s="144">
        <f>(901*2)*1.12</f>
        <v>2018.2400000000002</v>
      </c>
      <c r="AG26" s="144">
        <f>(901*2)*1.12</f>
        <v>2018.2400000000002</v>
      </c>
      <c r="AH26" s="144">
        <v>0</v>
      </c>
      <c r="AI26" s="144">
        <v>0</v>
      </c>
      <c r="AJ26" s="144">
        <v>0</v>
      </c>
      <c r="AK26" s="144">
        <v>0</v>
      </c>
      <c r="AL26" s="144">
        <v>0</v>
      </c>
      <c r="AM26" s="144">
        <v>0</v>
      </c>
      <c r="AN26" s="144">
        <v>0</v>
      </c>
      <c r="AO26" s="144">
        <v>0</v>
      </c>
      <c r="AP26" s="146">
        <v>6054.7200000000012</v>
      </c>
      <c r="AQ26" s="146">
        <f t="shared" si="0"/>
        <v>6054.7200000000012</v>
      </c>
      <c r="AR26" s="137">
        <v>65</v>
      </c>
      <c r="AS26" s="137" t="s">
        <v>416</v>
      </c>
      <c r="AT26" s="146">
        <v>6054.7200000000012</v>
      </c>
    </row>
    <row r="27" spans="1:47" ht="30.75" customHeight="1" x14ac:dyDescent="0.2">
      <c r="A27" s="158" t="s">
        <v>397</v>
      </c>
      <c r="B27" s="154" t="s">
        <v>398</v>
      </c>
      <c r="C27" s="134" t="s">
        <v>399</v>
      </c>
      <c r="D27" s="154" t="s">
        <v>380</v>
      </c>
      <c r="E27" s="148" t="s">
        <v>400</v>
      </c>
      <c r="F27" s="158" t="s">
        <v>401</v>
      </c>
      <c r="G27" s="148" t="s">
        <v>402</v>
      </c>
      <c r="H27" s="149" t="s">
        <v>444</v>
      </c>
      <c r="I27" s="135" t="s">
        <v>445</v>
      </c>
      <c r="J27" s="151" t="s">
        <v>405</v>
      </c>
      <c r="K27" s="151" t="s">
        <v>421</v>
      </c>
      <c r="L27" s="151" t="s">
        <v>407</v>
      </c>
      <c r="M27" s="151" t="s">
        <v>478</v>
      </c>
      <c r="N27" s="135" t="s">
        <v>204</v>
      </c>
      <c r="O27" s="135" t="s">
        <v>442</v>
      </c>
      <c r="P27" s="135" t="s">
        <v>411</v>
      </c>
      <c r="Q27" s="138" t="s">
        <v>479</v>
      </c>
      <c r="R27" s="152">
        <v>42380</v>
      </c>
      <c r="S27" s="152">
        <v>42562</v>
      </c>
      <c r="T27" s="138" t="s">
        <v>391</v>
      </c>
      <c r="U27" s="138">
        <v>73</v>
      </c>
      <c r="V27" s="138" t="s">
        <v>392</v>
      </c>
      <c r="W27" s="153" t="s">
        <v>413</v>
      </c>
      <c r="X27" s="142" t="s">
        <v>414</v>
      </c>
      <c r="Y27" s="142">
        <v>0</v>
      </c>
      <c r="Z27" s="142" t="s">
        <v>1177</v>
      </c>
      <c r="AA27" s="142">
        <v>2</v>
      </c>
      <c r="AB27" s="137">
        <v>730606</v>
      </c>
      <c r="AC27" s="154" t="s">
        <v>415</v>
      </c>
      <c r="AD27" s="144">
        <v>0</v>
      </c>
      <c r="AE27" s="144">
        <v>0</v>
      </c>
      <c r="AF27" s="144">
        <v>0</v>
      </c>
      <c r="AG27" s="144">
        <v>0</v>
      </c>
      <c r="AH27" s="144">
        <v>0</v>
      </c>
      <c r="AI27" s="144">
        <v>0</v>
      </c>
      <c r="AJ27" s="144">
        <v>0</v>
      </c>
      <c r="AK27" s="144">
        <v>0</v>
      </c>
      <c r="AL27" s="144">
        <v>0</v>
      </c>
      <c r="AM27" s="144">
        <v>0</v>
      </c>
      <c r="AN27" s="144">
        <v>0</v>
      </c>
      <c r="AO27" s="144">
        <v>0</v>
      </c>
      <c r="AP27" s="146">
        <v>3162.88</v>
      </c>
      <c r="AQ27" s="146">
        <f t="shared" si="0"/>
        <v>0</v>
      </c>
      <c r="AR27" s="137"/>
      <c r="AS27" s="137" t="s">
        <v>465</v>
      </c>
      <c r="AT27" s="146"/>
      <c r="AU27" s="159"/>
    </row>
    <row r="28" spans="1:47" s="171" customFormat="1" ht="30.75" customHeight="1" x14ac:dyDescent="0.2">
      <c r="A28" s="158" t="s">
        <v>397</v>
      </c>
      <c r="B28" s="158" t="s">
        <v>398</v>
      </c>
      <c r="C28" s="158" t="s">
        <v>480</v>
      </c>
      <c r="D28" s="158" t="s">
        <v>380</v>
      </c>
      <c r="E28" s="134" t="s">
        <v>400</v>
      </c>
      <c r="F28" s="158" t="s">
        <v>466</v>
      </c>
      <c r="G28" s="148" t="s">
        <v>402</v>
      </c>
      <c r="H28" s="133">
        <v>14</v>
      </c>
      <c r="I28" s="133" t="s">
        <v>481</v>
      </c>
      <c r="J28" s="148" t="s">
        <v>482</v>
      </c>
      <c r="K28" s="161" t="s">
        <v>483</v>
      </c>
      <c r="L28" s="151" t="s">
        <v>484</v>
      </c>
      <c r="M28" s="143" t="s">
        <v>485</v>
      </c>
      <c r="N28" s="136">
        <v>1</v>
      </c>
      <c r="O28" s="133" t="s">
        <v>389</v>
      </c>
      <c r="P28" s="138" t="s">
        <v>486</v>
      </c>
      <c r="Q28" s="162" t="s">
        <v>487</v>
      </c>
      <c r="R28" s="163">
        <v>42399</v>
      </c>
      <c r="S28" s="163">
        <v>42490</v>
      </c>
      <c r="T28" s="138" t="s">
        <v>391</v>
      </c>
      <c r="U28" s="138">
        <v>73</v>
      </c>
      <c r="V28" s="162" t="s">
        <v>392</v>
      </c>
      <c r="W28" s="164" t="s">
        <v>483</v>
      </c>
      <c r="X28" s="165" t="s">
        <v>488</v>
      </c>
      <c r="Y28" s="142">
        <v>1</v>
      </c>
      <c r="Z28" s="208" t="s">
        <v>1296</v>
      </c>
      <c r="AA28" s="165">
        <v>1</v>
      </c>
      <c r="AB28" s="166">
        <v>730702</v>
      </c>
      <c r="AC28" s="167" t="s">
        <v>489</v>
      </c>
      <c r="AD28" s="168">
        <v>0</v>
      </c>
      <c r="AE28" s="168">
        <v>0</v>
      </c>
      <c r="AF28" s="168">
        <v>0</v>
      </c>
      <c r="AG28" s="168">
        <v>230000</v>
      </c>
      <c r="AH28" s="168">
        <v>0</v>
      </c>
      <c r="AI28" s="168">
        <v>0</v>
      </c>
      <c r="AJ28" s="168">
        <v>0</v>
      </c>
      <c r="AK28" s="168">
        <v>0</v>
      </c>
      <c r="AL28" s="168">
        <v>0</v>
      </c>
      <c r="AM28" s="168">
        <v>0</v>
      </c>
      <c r="AN28" s="168">
        <v>0</v>
      </c>
      <c r="AO28" s="168">
        <v>0</v>
      </c>
      <c r="AP28" s="146">
        <v>230000</v>
      </c>
      <c r="AQ28" s="169">
        <f t="shared" si="0"/>
        <v>230000</v>
      </c>
      <c r="AR28" s="170"/>
      <c r="AS28" s="170" t="s">
        <v>465</v>
      </c>
      <c r="AT28" s="169"/>
    </row>
    <row r="29" spans="1:47" ht="30.75" customHeight="1" x14ac:dyDescent="0.2">
      <c r="A29" s="134" t="s">
        <v>490</v>
      </c>
      <c r="B29" s="134" t="s">
        <v>491</v>
      </c>
      <c r="C29" s="134" t="s">
        <v>492</v>
      </c>
      <c r="D29" s="158" t="s">
        <v>380</v>
      </c>
      <c r="E29" s="134" t="s">
        <v>493</v>
      </c>
      <c r="F29" s="158" t="s">
        <v>494</v>
      </c>
      <c r="G29" s="143" t="s">
        <v>495</v>
      </c>
      <c r="H29" s="149" t="s">
        <v>444</v>
      </c>
      <c r="I29" s="135" t="s">
        <v>445</v>
      </c>
      <c r="J29" s="158" t="s">
        <v>496</v>
      </c>
      <c r="K29" s="172" t="s">
        <v>497</v>
      </c>
      <c r="L29" s="173" t="s">
        <v>498</v>
      </c>
      <c r="M29" s="135" t="s">
        <v>499</v>
      </c>
      <c r="N29" s="137">
        <v>1</v>
      </c>
      <c r="O29" s="137" t="s">
        <v>500</v>
      </c>
      <c r="P29" s="173" t="s">
        <v>501</v>
      </c>
      <c r="Q29" s="138" t="s">
        <v>502</v>
      </c>
      <c r="R29" s="174">
        <v>42384</v>
      </c>
      <c r="S29" s="174">
        <v>42428</v>
      </c>
      <c r="T29" s="138" t="s">
        <v>391</v>
      </c>
      <c r="U29" s="138">
        <v>84</v>
      </c>
      <c r="V29" s="138" t="s">
        <v>392</v>
      </c>
      <c r="W29" s="153" t="s">
        <v>503</v>
      </c>
      <c r="X29" s="142" t="s">
        <v>504</v>
      </c>
      <c r="Y29" s="142">
        <v>1</v>
      </c>
      <c r="Z29" s="142" t="s">
        <v>1193</v>
      </c>
      <c r="AA29" s="142">
        <v>2</v>
      </c>
      <c r="AB29" s="137">
        <v>840107</v>
      </c>
      <c r="AC29" s="143" t="s">
        <v>505</v>
      </c>
      <c r="AD29" s="144">
        <v>0</v>
      </c>
      <c r="AE29" s="175">
        <v>10000</v>
      </c>
      <c r="AF29" s="144">
        <v>0</v>
      </c>
      <c r="AG29" s="144">
        <v>0</v>
      </c>
      <c r="AH29" s="144">
        <v>0</v>
      </c>
      <c r="AI29" s="144">
        <v>0</v>
      </c>
      <c r="AJ29" s="144">
        <v>0</v>
      </c>
      <c r="AK29" s="144">
        <v>0</v>
      </c>
      <c r="AL29" s="144">
        <v>0</v>
      </c>
      <c r="AM29" s="144">
        <v>0</v>
      </c>
      <c r="AN29" s="144">
        <v>0</v>
      </c>
      <c r="AO29" s="144">
        <v>0</v>
      </c>
      <c r="AP29" s="146">
        <v>10000</v>
      </c>
      <c r="AQ29" s="146">
        <f t="shared" si="0"/>
        <v>10000</v>
      </c>
      <c r="AR29" s="137">
        <v>68</v>
      </c>
      <c r="AS29" s="137" t="s">
        <v>506</v>
      </c>
      <c r="AT29" s="146">
        <v>10000</v>
      </c>
    </row>
    <row r="30" spans="1:47" ht="30.75" customHeight="1" x14ac:dyDescent="0.2">
      <c r="A30" s="134" t="s">
        <v>490</v>
      </c>
      <c r="B30" s="134" t="s">
        <v>491</v>
      </c>
      <c r="C30" s="134" t="s">
        <v>492</v>
      </c>
      <c r="D30" s="158" t="s">
        <v>380</v>
      </c>
      <c r="E30" s="134" t="s">
        <v>493</v>
      </c>
      <c r="F30" s="158" t="s">
        <v>494</v>
      </c>
      <c r="G30" s="143" t="s">
        <v>495</v>
      </c>
      <c r="H30" s="149" t="s">
        <v>403</v>
      </c>
      <c r="I30" s="137" t="s">
        <v>404</v>
      </c>
      <c r="J30" s="158" t="s">
        <v>496</v>
      </c>
      <c r="K30" s="172" t="s">
        <v>507</v>
      </c>
      <c r="L30" s="173" t="s">
        <v>508</v>
      </c>
      <c r="M30" s="172" t="s">
        <v>509</v>
      </c>
      <c r="N30" s="176">
        <v>1</v>
      </c>
      <c r="O30" s="137" t="s">
        <v>510</v>
      </c>
      <c r="P30" s="173" t="s">
        <v>511</v>
      </c>
      <c r="Q30" s="138" t="s">
        <v>512</v>
      </c>
      <c r="R30" s="174">
        <v>42380</v>
      </c>
      <c r="S30" s="174">
        <v>42428</v>
      </c>
      <c r="T30" s="140" t="s">
        <v>391</v>
      </c>
      <c r="U30" s="137">
        <v>73</v>
      </c>
      <c r="V30" s="138" t="s">
        <v>392</v>
      </c>
      <c r="W30" s="177" t="s">
        <v>513</v>
      </c>
      <c r="X30" s="142" t="s">
        <v>514</v>
      </c>
      <c r="Y30" s="142">
        <v>1</v>
      </c>
      <c r="Z30" s="142" t="s">
        <v>1194</v>
      </c>
      <c r="AA30" s="142">
        <v>1</v>
      </c>
      <c r="AB30" s="137">
        <v>730204</v>
      </c>
      <c r="AC30" s="143" t="s">
        <v>515</v>
      </c>
      <c r="AD30" s="144">
        <v>0</v>
      </c>
      <c r="AE30" s="144">
        <v>0</v>
      </c>
      <c r="AF30" s="175">
        <v>7500</v>
      </c>
      <c r="AG30" s="144">
        <v>0</v>
      </c>
      <c r="AH30" s="175">
        <v>7500</v>
      </c>
      <c r="AI30" s="144">
        <v>0</v>
      </c>
      <c r="AJ30" s="144">
        <v>19800</v>
      </c>
      <c r="AK30" s="175">
        <v>7500</v>
      </c>
      <c r="AL30" s="144">
        <v>0</v>
      </c>
      <c r="AM30" s="175">
        <v>7500</v>
      </c>
      <c r="AN30" s="144">
        <v>0</v>
      </c>
      <c r="AO30" s="144">
        <v>0</v>
      </c>
      <c r="AP30" s="146">
        <v>30000</v>
      </c>
      <c r="AQ30" s="146">
        <f t="shared" si="0"/>
        <v>49800</v>
      </c>
      <c r="AR30" s="137">
        <v>98</v>
      </c>
      <c r="AS30" s="137" t="s">
        <v>506</v>
      </c>
      <c r="AT30" s="146">
        <v>30000</v>
      </c>
    </row>
    <row r="31" spans="1:47" ht="30.75" customHeight="1" x14ac:dyDescent="0.2">
      <c r="A31" s="134" t="s">
        <v>490</v>
      </c>
      <c r="B31" s="134" t="s">
        <v>491</v>
      </c>
      <c r="C31" s="134" t="s">
        <v>492</v>
      </c>
      <c r="D31" s="158" t="s">
        <v>380</v>
      </c>
      <c r="E31" s="134" t="s">
        <v>493</v>
      </c>
      <c r="F31" s="158" t="s">
        <v>494</v>
      </c>
      <c r="G31" s="143" t="s">
        <v>495</v>
      </c>
      <c r="H31" s="149" t="s">
        <v>444</v>
      </c>
      <c r="I31" s="135" t="s">
        <v>445</v>
      </c>
      <c r="J31" s="158" t="s">
        <v>496</v>
      </c>
      <c r="K31" s="172" t="s">
        <v>516</v>
      </c>
      <c r="L31" s="173" t="s">
        <v>498</v>
      </c>
      <c r="M31" s="172" t="s">
        <v>517</v>
      </c>
      <c r="N31" s="137">
        <v>30</v>
      </c>
      <c r="O31" s="137" t="s">
        <v>518</v>
      </c>
      <c r="P31" s="173" t="s">
        <v>511</v>
      </c>
      <c r="Q31" s="138" t="s">
        <v>519</v>
      </c>
      <c r="R31" s="174">
        <v>42380</v>
      </c>
      <c r="S31" s="174">
        <v>42428</v>
      </c>
      <c r="T31" s="138" t="s">
        <v>391</v>
      </c>
      <c r="U31" s="137">
        <v>73</v>
      </c>
      <c r="V31" s="138" t="s">
        <v>392</v>
      </c>
      <c r="W31" s="153" t="s">
        <v>520</v>
      </c>
      <c r="X31" s="142" t="s">
        <v>521</v>
      </c>
      <c r="Y31" s="142">
        <v>30</v>
      </c>
      <c r="Z31" s="142" t="s">
        <v>1195</v>
      </c>
      <c r="AA31" s="142">
        <v>2</v>
      </c>
      <c r="AB31" s="137">
        <v>731407</v>
      </c>
      <c r="AC31" s="143" t="s">
        <v>522</v>
      </c>
      <c r="AD31" s="144">
        <v>0</v>
      </c>
      <c r="AE31" s="144">
        <v>0</v>
      </c>
      <c r="AF31" s="175">
        <v>336</v>
      </c>
      <c r="AG31" s="144">
        <v>0</v>
      </c>
      <c r="AH31" s="144">
        <v>0</v>
      </c>
      <c r="AI31" s="144">
        <v>0</v>
      </c>
      <c r="AJ31" s="144">
        <v>0</v>
      </c>
      <c r="AK31" s="144">
        <v>0</v>
      </c>
      <c r="AL31" s="144">
        <v>0</v>
      </c>
      <c r="AM31" s="144">
        <v>0</v>
      </c>
      <c r="AN31" s="144">
        <v>0</v>
      </c>
      <c r="AO31" s="144">
        <v>0</v>
      </c>
      <c r="AP31" s="146">
        <v>336</v>
      </c>
      <c r="AQ31" s="146">
        <f t="shared" si="0"/>
        <v>336</v>
      </c>
      <c r="AR31" s="137">
        <v>100</v>
      </c>
      <c r="AS31" s="137" t="s">
        <v>506</v>
      </c>
      <c r="AT31" s="146">
        <v>336</v>
      </c>
    </row>
    <row r="32" spans="1:47" ht="30.75" customHeight="1" x14ac:dyDescent="0.2">
      <c r="A32" s="134" t="s">
        <v>490</v>
      </c>
      <c r="B32" s="134" t="s">
        <v>491</v>
      </c>
      <c r="C32" s="134" t="s">
        <v>492</v>
      </c>
      <c r="D32" s="158" t="s">
        <v>380</v>
      </c>
      <c r="E32" s="134" t="s">
        <v>493</v>
      </c>
      <c r="F32" s="158" t="s">
        <v>494</v>
      </c>
      <c r="G32" s="143" t="s">
        <v>495</v>
      </c>
      <c r="H32" s="149" t="s">
        <v>403</v>
      </c>
      <c r="I32" s="137" t="s">
        <v>404</v>
      </c>
      <c r="J32" s="158" t="s">
        <v>496</v>
      </c>
      <c r="K32" s="172" t="s">
        <v>516</v>
      </c>
      <c r="L32" s="173" t="s">
        <v>523</v>
      </c>
      <c r="M32" s="172" t="s">
        <v>524</v>
      </c>
      <c r="N32" s="176">
        <v>1</v>
      </c>
      <c r="O32" s="137" t="s">
        <v>525</v>
      </c>
      <c r="P32" s="173" t="s">
        <v>511</v>
      </c>
      <c r="Q32" s="138" t="s">
        <v>526</v>
      </c>
      <c r="R32" s="174">
        <v>42380</v>
      </c>
      <c r="S32" s="174">
        <v>42428</v>
      </c>
      <c r="T32" s="138" t="s">
        <v>391</v>
      </c>
      <c r="U32" s="137">
        <v>73</v>
      </c>
      <c r="V32" s="138" t="s">
        <v>392</v>
      </c>
      <c r="W32" s="153" t="s">
        <v>520</v>
      </c>
      <c r="X32" s="142" t="s">
        <v>521</v>
      </c>
      <c r="Y32" s="142">
        <v>1</v>
      </c>
      <c r="Z32" s="142" t="s">
        <v>1193</v>
      </c>
      <c r="AA32" s="142">
        <v>1</v>
      </c>
      <c r="AB32" s="137">
        <v>730804</v>
      </c>
      <c r="AC32" s="143" t="s">
        <v>527</v>
      </c>
      <c r="AD32" s="144">
        <v>0</v>
      </c>
      <c r="AE32" s="144">
        <v>0</v>
      </c>
      <c r="AF32" s="175">
        <v>25771.97</v>
      </c>
      <c r="AG32" s="144">
        <v>0</v>
      </c>
      <c r="AH32" s="144">
        <v>0</v>
      </c>
      <c r="AI32" s="144">
        <v>0</v>
      </c>
      <c r="AJ32" s="144">
        <v>0</v>
      </c>
      <c r="AK32" s="175">
        <v>9219.18</v>
      </c>
      <c r="AL32" s="144">
        <v>0</v>
      </c>
      <c r="AM32" s="144">
        <v>0</v>
      </c>
      <c r="AN32" s="144">
        <v>0</v>
      </c>
      <c r="AO32" s="144">
        <v>0</v>
      </c>
      <c r="AP32" s="146">
        <v>34991.15</v>
      </c>
      <c r="AQ32" s="146">
        <f t="shared" si="0"/>
        <v>34991.15</v>
      </c>
      <c r="AR32" s="137">
        <v>80</v>
      </c>
      <c r="AS32" s="137" t="s">
        <v>506</v>
      </c>
      <c r="AT32" s="146">
        <v>34991.15</v>
      </c>
    </row>
    <row r="33" spans="1:49" ht="30.75" customHeight="1" x14ac:dyDescent="0.2">
      <c r="A33" s="134" t="s">
        <v>490</v>
      </c>
      <c r="B33" s="134" t="s">
        <v>491</v>
      </c>
      <c r="C33" s="134" t="s">
        <v>492</v>
      </c>
      <c r="D33" s="158" t="s">
        <v>380</v>
      </c>
      <c r="E33" s="134" t="s">
        <v>493</v>
      </c>
      <c r="F33" s="158" t="s">
        <v>494</v>
      </c>
      <c r="G33" s="143" t="s">
        <v>495</v>
      </c>
      <c r="H33" s="149" t="s">
        <v>403</v>
      </c>
      <c r="I33" s="137" t="s">
        <v>404</v>
      </c>
      <c r="J33" s="158" t="s">
        <v>496</v>
      </c>
      <c r="K33" s="172" t="s">
        <v>528</v>
      </c>
      <c r="L33" s="172" t="s">
        <v>529</v>
      </c>
      <c r="M33" s="172" t="s">
        <v>530</v>
      </c>
      <c r="N33" s="137">
        <v>56</v>
      </c>
      <c r="O33" s="137" t="s">
        <v>531</v>
      </c>
      <c r="P33" s="161" t="s">
        <v>511</v>
      </c>
      <c r="Q33" s="138" t="s">
        <v>532</v>
      </c>
      <c r="R33" s="174">
        <v>42384</v>
      </c>
      <c r="S33" s="174">
        <v>42428</v>
      </c>
      <c r="T33" s="138" t="s">
        <v>391</v>
      </c>
      <c r="U33" s="137">
        <v>73</v>
      </c>
      <c r="V33" s="138" t="s">
        <v>392</v>
      </c>
      <c r="W33" s="177" t="s">
        <v>533</v>
      </c>
      <c r="X33" s="142" t="s">
        <v>534</v>
      </c>
      <c r="Y33" s="142">
        <v>56</v>
      </c>
      <c r="Z33" s="142" t="s">
        <v>1196</v>
      </c>
      <c r="AA33" s="142">
        <v>1</v>
      </c>
      <c r="AB33" s="137">
        <v>730106</v>
      </c>
      <c r="AC33" s="143" t="s">
        <v>534</v>
      </c>
      <c r="AD33" s="144">
        <v>0</v>
      </c>
      <c r="AE33" s="144">
        <v>0</v>
      </c>
      <c r="AF33" s="175">
        <v>23500</v>
      </c>
      <c r="AG33" s="144">
        <v>0</v>
      </c>
      <c r="AH33" s="144">
        <v>0</v>
      </c>
      <c r="AI33" s="144">
        <v>0</v>
      </c>
      <c r="AJ33" s="175">
        <v>23500</v>
      </c>
      <c r="AK33" s="144">
        <v>0</v>
      </c>
      <c r="AL33" s="144">
        <v>0</v>
      </c>
      <c r="AM33" s="144">
        <v>0</v>
      </c>
      <c r="AN33" s="144">
        <v>0</v>
      </c>
      <c r="AO33" s="144">
        <v>0</v>
      </c>
      <c r="AP33" s="146">
        <v>47000</v>
      </c>
      <c r="AQ33" s="146">
        <f t="shared" si="0"/>
        <v>47000</v>
      </c>
      <c r="AR33" s="137">
        <v>81</v>
      </c>
      <c r="AS33" s="137" t="s">
        <v>535</v>
      </c>
      <c r="AT33" s="146">
        <v>47000</v>
      </c>
    </row>
    <row r="34" spans="1:49" ht="30.75" customHeight="1" x14ac:dyDescent="0.2">
      <c r="A34" s="134" t="s">
        <v>490</v>
      </c>
      <c r="B34" s="134" t="s">
        <v>491</v>
      </c>
      <c r="C34" s="134" t="s">
        <v>492</v>
      </c>
      <c r="D34" s="158" t="s">
        <v>380</v>
      </c>
      <c r="E34" s="134" t="s">
        <v>493</v>
      </c>
      <c r="F34" s="158" t="s">
        <v>494</v>
      </c>
      <c r="G34" s="143" t="s">
        <v>495</v>
      </c>
      <c r="H34" s="149" t="s">
        <v>403</v>
      </c>
      <c r="I34" s="137" t="s">
        <v>404</v>
      </c>
      <c r="J34" s="158" t="s">
        <v>496</v>
      </c>
      <c r="K34" s="172" t="s">
        <v>536</v>
      </c>
      <c r="L34" s="173" t="s">
        <v>407</v>
      </c>
      <c r="M34" s="172" t="s">
        <v>537</v>
      </c>
      <c r="N34" s="137">
        <v>11</v>
      </c>
      <c r="O34" s="137" t="s">
        <v>538</v>
      </c>
      <c r="P34" s="173" t="s">
        <v>411</v>
      </c>
      <c r="Q34" s="138" t="s">
        <v>539</v>
      </c>
      <c r="R34" s="174">
        <v>42373</v>
      </c>
      <c r="S34" s="174">
        <v>42405</v>
      </c>
      <c r="T34" s="138" t="s">
        <v>391</v>
      </c>
      <c r="U34" s="137">
        <v>73</v>
      </c>
      <c r="V34" s="138" t="s">
        <v>392</v>
      </c>
      <c r="W34" s="153" t="s">
        <v>540</v>
      </c>
      <c r="X34" s="142" t="s">
        <v>414</v>
      </c>
      <c r="Y34" s="142">
        <v>11</v>
      </c>
      <c r="Z34" s="142" t="s">
        <v>1177</v>
      </c>
      <c r="AA34" s="142">
        <v>1</v>
      </c>
      <c r="AB34" s="137">
        <v>730606</v>
      </c>
      <c r="AC34" s="143" t="s">
        <v>415</v>
      </c>
      <c r="AD34" s="144">
        <v>0</v>
      </c>
      <c r="AE34" s="175">
        <v>17395.84</v>
      </c>
      <c r="AF34" s="144">
        <v>0</v>
      </c>
      <c r="AG34" s="144">
        <v>0</v>
      </c>
      <c r="AH34" s="144">
        <v>0</v>
      </c>
      <c r="AI34" s="144">
        <v>0</v>
      </c>
      <c r="AJ34" s="175">
        <v>17395.84</v>
      </c>
      <c r="AK34" s="144">
        <v>0</v>
      </c>
      <c r="AL34" s="144">
        <v>0</v>
      </c>
      <c r="AM34" s="144">
        <v>0</v>
      </c>
      <c r="AN34" s="144">
        <v>0</v>
      </c>
      <c r="AO34" s="144">
        <v>0</v>
      </c>
      <c r="AP34" s="146">
        <v>34791.68</v>
      </c>
      <c r="AQ34" s="146">
        <f t="shared" si="0"/>
        <v>34791.68</v>
      </c>
      <c r="AR34" s="137">
        <v>101</v>
      </c>
      <c r="AS34" s="137" t="s">
        <v>506</v>
      </c>
      <c r="AT34" s="146">
        <v>34791.68</v>
      </c>
    </row>
    <row r="35" spans="1:49" ht="30.75" customHeight="1" x14ac:dyDescent="0.2">
      <c r="A35" s="134" t="s">
        <v>490</v>
      </c>
      <c r="B35" s="134" t="s">
        <v>491</v>
      </c>
      <c r="C35" s="134" t="s">
        <v>492</v>
      </c>
      <c r="D35" s="158" t="s">
        <v>380</v>
      </c>
      <c r="E35" s="134" t="s">
        <v>493</v>
      </c>
      <c r="F35" s="158" t="s">
        <v>494</v>
      </c>
      <c r="G35" s="143" t="s">
        <v>495</v>
      </c>
      <c r="H35" s="149" t="s">
        <v>403</v>
      </c>
      <c r="I35" s="137" t="s">
        <v>404</v>
      </c>
      <c r="J35" s="158" t="s">
        <v>496</v>
      </c>
      <c r="K35" s="172" t="s">
        <v>536</v>
      </c>
      <c r="L35" s="173" t="s">
        <v>407</v>
      </c>
      <c r="M35" s="172" t="s">
        <v>541</v>
      </c>
      <c r="N35" s="137">
        <v>296</v>
      </c>
      <c r="O35" s="137" t="s">
        <v>542</v>
      </c>
      <c r="P35" s="173" t="s">
        <v>411</v>
      </c>
      <c r="Q35" s="138" t="s">
        <v>543</v>
      </c>
      <c r="R35" s="174">
        <v>42373</v>
      </c>
      <c r="S35" s="174">
        <v>42405</v>
      </c>
      <c r="T35" s="138" t="s">
        <v>391</v>
      </c>
      <c r="U35" s="137">
        <v>73</v>
      </c>
      <c r="V35" s="138" t="s">
        <v>392</v>
      </c>
      <c r="W35" s="153" t="s">
        <v>540</v>
      </c>
      <c r="X35" s="142" t="s">
        <v>414</v>
      </c>
      <c r="Y35" s="142">
        <v>296</v>
      </c>
      <c r="Z35" s="142" t="s">
        <v>1177</v>
      </c>
      <c r="AA35" s="142">
        <v>1</v>
      </c>
      <c r="AB35" s="137">
        <v>730606</v>
      </c>
      <c r="AC35" s="143" t="s">
        <v>415</v>
      </c>
      <c r="AD35" s="144">
        <v>0</v>
      </c>
      <c r="AE35" s="175">
        <v>223776</v>
      </c>
      <c r="AF35" s="144">
        <v>0</v>
      </c>
      <c r="AG35" s="144">
        <v>0</v>
      </c>
      <c r="AH35" s="144">
        <v>0</v>
      </c>
      <c r="AI35" s="144">
        <v>0</v>
      </c>
      <c r="AJ35" s="175">
        <v>223776</v>
      </c>
      <c r="AK35" s="144">
        <v>0</v>
      </c>
      <c r="AL35" s="144">
        <v>0</v>
      </c>
      <c r="AM35" s="144">
        <v>0</v>
      </c>
      <c r="AN35" s="144">
        <v>0</v>
      </c>
      <c r="AO35" s="144">
        <v>0</v>
      </c>
      <c r="AP35" s="146">
        <v>447552</v>
      </c>
      <c r="AQ35" s="146">
        <f t="shared" si="0"/>
        <v>447552</v>
      </c>
      <c r="AR35" s="137">
        <v>101</v>
      </c>
      <c r="AS35" s="137" t="s">
        <v>506</v>
      </c>
      <c r="AT35" s="146">
        <v>447552</v>
      </c>
    </row>
    <row r="36" spans="1:49" ht="30.75" customHeight="1" x14ac:dyDescent="0.2">
      <c r="A36" s="134" t="s">
        <v>490</v>
      </c>
      <c r="B36" s="134" t="s">
        <v>491</v>
      </c>
      <c r="C36" s="134" t="s">
        <v>492</v>
      </c>
      <c r="D36" s="158" t="s">
        <v>380</v>
      </c>
      <c r="E36" s="134" t="s">
        <v>493</v>
      </c>
      <c r="F36" s="158" t="s">
        <v>494</v>
      </c>
      <c r="G36" s="143" t="s">
        <v>495</v>
      </c>
      <c r="H36" s="149" t="s">
        <v>403</v>
      </c>
      <c r="I36" s="137" t="s">
        <v>404</v>
      </c>
      <c r="J36" s="158" t="s">
        <v>496</v>
      </c>
      <c r="K36" s="172" t="s">
        <v>536</v>
      </c>
      <c r="L36" s="173" t="s">
        <v>407</v>
      </c>
      <c r="M36" s="172" t="s">
        <v>544</v>
      </c>
      <c r="N36" s="137">
        <v>2</v>
      </c>
      <c r="O36" s="137" t="s">
        <v>545</v>
      </c>
      <c r="P36" s="173" t="s">
        <v>411</v>
      </c>
      <c r="Q36" s="138" t="s">
        <v>546</v>
      </c>
      <c r="R36" s="174">
        <v>42373</v>
      </c>
      <c r="S36" s="174">
        <v>42405</v>
      </c>
      <c r="T36" s="138" t="s">
        <v>391</v>
      </c>
      <c r="U36" s="137">
        <v>73</v>
      </c>
      <c r="V36" s="138" t="s">
        <v>392</v>
      </c>
      <c r="W36" s="153" t="s">
        <v>540</v>
      </c>
      <c r="X36" s="142" t="s">
        <v>414</v>
      </c>
      <c r="Y36" s="142">
        <v>2</v>
      </c>
      <c r="Z36" s="142" t="s">
        <v>1177</v>
      </c>
      <c r="AA36" s="142">
        <v>1</v>
      </c>
      <c r="AB36" s="137">
        <v>730606</v>
      </c>
      <c r="AC36" s="143" t="s">
        <v>415</v>
      </c>
      <c r="AD36" s="144">
        <v>0</v>
      </c>
      <c r="AE36" s="175">
        <v>2714.88</v>
      </c>
      <c r="AF36" s="144">
        <v>0</v>
      </c>
      <c r="AG36" s="144">
        <v>0</v>
      </c>
      <c r="AH36" s="175">
        <v>2714.88</v>
      </c>
      <c r="AI36" s="175">
        <v>2714.88</v>
      </c>
      <c r="AJ36" s="175">
        <v>2714.88</v>
      </c>
      <c r="AK36" s="144">
        <v>0</v>
      </c>
      <c r="AL36" s="144">
        <v>0</v>
      </c>
      <c r="AM36" s="144">
        <v>0</v>
      </c>
      <c r="AN36" s="144">
        <v>0</v>
      </c>
      <c r="AO36" s="144">
        <v>0</v>
      </c>
      <c r="AP36" s="146">
        <v>10859.52</v>
      </c>
      <c r="AQ36" s="146">
        <f t="shared" ref="AQ36:AQ69" si="1">SUM(AD36:AO36)</f>
        <v>10859.52</v>
      </c>
      <c r="AR36" s="137">
        <v>101</v>
      </c>
      <c r="AS36" s="137" t="s">
        <v>506</v>
      </c>
      <c r="AT36" s="146">
        <v>10859.52</v>
      </c>
    </row>
    <row r="37" spans="1:49" ht="30.75" customHeight="1" x14ac:dyDescent="0.2">
      <c r="A37" s="134" t="s">
        <v>490</v>
      </c>
      <c r="B37" s="134" t="s">
        <v>491</v>
      </c>
      <c r="C37" s="134" t="s">
        <v>492</v>
      </c>
      <c r="D37" s="158" t="s">
        <v>380</v>
      </c>
      <c r="E37" s="134" t="s">
        <v>493</v>
      </c>
      <c r="F37" s="158" t="s">
        <v>494</v>
      </c>
      <c r="G37" s="143" t="s">
        <v>495</v>
      </c>
      <c r="H37" s="149" t="s">
        <v>403</v>
      </c>
      <c r="I37" s="137" t="s">
        <v>404</v>
      </c>
      <c r="J37" s="158" t="s">
        <v>496</v>
      </c>
      <c r="K37" s="172" t="s">
        <v>536</v>
      </c>
      <c r="L37" s="173" t="s">
        <v>407</v>
      </c>
      <c r="M37" s="172" t="s">
        <v>547</v>
      </c>
      <c r="N37" s="137">
        <v>19</v>
      </c>
      <c r="O37" s="137" t="s">
        <v>548</v>
      </c>
      <c r="P37" s="173" t="s">
        <v>411</v>
      </c>
      <c r="Q37" s="138" t="s">
        <v>549</v>
      </c>
      <c r="R37" s="174">
        <v>42373</v>
      </c>
      <c r="S37" s="174">
        <v>42405</v>
      </c>
      <c r="T37" s="138" t="s">
        <v>391</v>
      </c>
      <c r="U37" s="137">
        <v>73</v>
      </c>
      <c r="V37" s="138" t="s">
        <v>392</v>
      </c>
      <c r="W37" s="153" t="s">
        <v>540</v>
      </c>
      <c r="X37" s="142" t="s">
        <v>414</v>
      </c>
      <c r="Y37" s="142">
        <v>19</v>
      </c>
      <c r="Z37" s="142" t="s">
        <v>1177</v>
      </c>
      <c r="AA37" s="142">
        <v>1</v>
      </c>
      <c r="AB37" s="137">
        <v>730606</v>
      </c>
      <c r="AC37" s="143" t="s">
        <v>415</v>
      </c>
      <c r="AD37" s="144">
        <v>0</v>
      </c>
      <c r="AE37" s="175">
        <v>14364</v>
      </c>
      <c r="AF37" s="144">
        <v>0</v>
      </c>
      <c r="AG37" s="144">
        <v>0</v>
      </c>
      <c r="AH37" s="175">
        <v>14364</v>
      </c>
      <c r="AI37" s="175">
        <v>14364</v>
      </c>
      <c r="AJ37" s="175">
        <v>14364</v>
      </c>
      <c r="AK37" s="144">
        <v>0</v>
      </c>
      <c r="AL37" s="144">
        <v>0</v>
      </c>
      <c r="AM37" s="144">
        <v>0</v>
      </c>
      <c r="AN37" s="144">
        <v>0</v>
      </c>
      <c r="AO37" s="144">
        <v>0</v>
      </c>
      <c r="AP37" s="146">
        <v>57456</v>
      </c>
      <c r="AQ37" s="146">
        <f t="shared" si="1"/>
        <v>57456</v>
      </c>
      <c r="AR37" s="137">
        <v>101</v>
      </c>
      <c r="AS37" s="137" t="s">
        <v>506</v>
      </c>
      <c r="AT37" s="146">
        <v>57456</v>
      </c>
    </row>
    <row r="38" spans="1:49" ht="30.75" customHeight="1" x14ac:dyDescent="0.2">
      <c r="A38" s="134" t="s">
        <v>490</v>
      </c>
      <c r="B38" s="134" t="s">
        <v>491</v>
      </c>
      <c r="C38" s="134" t="s">
        <v>492</v>
      </c>
      <c r="D38" s="158" t="s">
        <v>380</v>
      </c>
      <c r="E38" s="134" t="s">
        <v>493</v>
      </c>
      <c r="F38" s="158" t="s">
        <v>494</v>
      </c>
      <c r="G38" s="143" t="s">
        <v>495</v>
      </c>
      <c r="H38" s="149" t="s">
        <v>403</v>
      </c>
      <c r="I38" s="137" t="s">
        <v>404</v>
      </c>
      <c r="J38" s="158" t="s">
        <v>496</v>
      </c>
      <c r="K38" s="172" t="s">
        <v>536</v>
      </c>
      <c r="L38" s="173" t="s">
        <v>407</v>
      </c>
      <c r="M38" s="172" t="s">
        <v>550</v>
      </c>
      <c r="N38" s="137">
        <v>13</v>
      </c>
      <c r="O38" s="137" t="s">
        <v>551</v>
      </c>
      <c r="P38" s="173" t="s">
        <v>411</v>
      </c>
      <c r="Q38" s="138" t="s">
        <v>552</v>
      </c>
      <c r="R38" s="174">
        <v>42373</v>
      </c>
      <c r="S38" s="174">
        <v>42405</v>
      </c>
      <c r="T38" s="138" t="s">
        <v>391</v>
      </c>
      <c r="U38" s="137">
        <v>73</v>
      </c>
      <c r="V38" s="138" t="s">
        <v>392</v>
      </c>
      <c r="W38" s="153" t="s">
        <v>540</v>
      </c>
      <c r="X38" s="142" t="s">
        <v>414</v>
      </c>
      <c r="Y38" s="142">
        <v>13</v>
      </c>
      <c r="Z38" s="142" t="s">
        <v>1177</v>
      </c>
      <c r="AA38" s="142">
        <v>1</v>
      </c>
      <c r="AB38" s="137">
        <v>730606</v>
      </c>
      <c r="AC38" s="143" t="s">
        <v>415</v>
      </c>
      <c r="AD38" s="144">
        <v>0</v>
      </c>
      <c r="AE38" s="175">
        <v>9828</v>
      </c>
      <c r="AF38" s="144">
        <v>0</v>
      </c>
      <c r="AG38" s="144">
        <v>0</v>
      </c>
      <c r="AH38" s="175">
        <v>9828</v>
      </c>
      <c r="AI38" s="175">
        <v>9828</v>
      </c>
      <c r="AJ38" s="175">
        <v>9828</v>
      </c>
      <c r="AK38" s="144">
        <v>0</v>
      </c>
      <c r="AL38" s="144">
        <v>0</v>
      </c>
      <c r="AM38" s="144">
        <v>0</v>
      </c>
      <c r="AN38" s="144">
        <v>0</v>
      </c>
      <c r="AO38" s="144">
        <v>0</v>
      </c>
      <c r="AP38" s="146">
        <v>39312</v>
      </c>
      <c r="AQ38" s="146">
        <f t="shared" si="1"/>
        <v>39312</v>
      </c>
      <c r="AR38" s="137">
        <v>101</v>
      </c>
      <c r="AS38" s="137" t="s">
        <v>506</v>
      </c>
      <c r="AT38" s="146">
        <v>39312</v>
      </c>
    </row>
    <row r="39" spans="1:49" ht="30.75" customHeight="1" x14ac:dyDescent="0.2">
      <c r="A39" s="134" t="s">
        <v>490</v>
      </c>
      <c r="B39" s="134" t="s">
        <v>491</v>
      </c>
      <c r="C39" s="134" t="s">
        <v>492</v>
      </c>
      <c r="D39" s="158" t="s">
        <v>380</v>
      </c>
      <c r="E39" s="134" t="s">
        <v>493</v>
      </c>
      <c r="F39" s="158" t="s">
        <v>494</v>
      </c>
      <c r="G39" s="143" t="s">
        <v>495</v>
      </c>
      <c r="H39" s="149" t="s">
        <v>444</v>
      </c>
      <c r="I39" s="135" t="s">
        <v>445</v>
      </c>
      <c r="J39" s="158" t="s">
        <v>496</v>
      </c>
      <c r="K39" s="172" t="s">
        <v>536</v>
      </c>
      <c r="L39" s="173" t="s">
        <v>407</v>
      </c>
      <c r="M39" s="172" t="s">
        <v>553</v>
      </c>
      <c r="N39" s="137">
        <v>92</v>
      </c>
      <c r="O39" s="137" t="s">
        <v>542</v>
      </c>
      <c r="P39" s="173" t="s">
        <v>411</v>
      </c>
      <c r="Q39" s="138" t="s">
        <v>554</v>
      </c>
      <c r="R39" s="174">
        <v>42430</v>
      </c>
      <c r="S39" s="174">
        <v>42490</v>
      </c>
      <c r="T39" s="138" t="s">
        <v>391</v>
      </c>
      <c r="U39" s="137">
        <v>73</v>
      </c>
      <c r="V39" s="138" t="s">
        <v>392</v>
      </c>
      <c r="W39" s="153" t="s">
        <v>540</v>
      </c>
      <c r="X39" s="142" t="s">
        <v>414</v>
      </c>
      <c r="Y39" s="142">
        <v>92</v>
      </c>
      <c r="Z39" s="142" t="s">
        <v>1177</v>
      </c>
      <c r="AA39" s="142">
        <v>2</v>
      </c>
      <c r="AB39" s="137">
        <v>730606</v>
      </c>
      <c r="AC39" s="143" t="s">
        <v>415</v>
      </c>
      <c r="AD39" s="144">
        <v>0</v>
      </c>
      <c r="AE39" s="144">
        <v>0</v>
      </c>
      <c r="AF39" s="144">
        <v>0</v>
      </c>
      <c r="AG39" s="175">
        <f>92*756</f>
        <v>69552</v>
      </c>
      <c r="AH39" s="175">
        <f>92*756</f>
        <v>69552</v>
      </c>
      <c r="AI39" s="144">
        <v>0</v>
      </c>
      <c r="AJ39" s="144">
        <v>0</v>
      </c>
      <c r="AK39" s="175">
        <f>92*756</f>
        <v>69552</v>
      </c>
      <c r="AL39" s="175">
        <f>92*756</f>
        <v>69552</v>
      </c>
      <c r="AM39" s="175">
        <f>92*756</f>
        <v>69552</v>
      </c>
      <c r="AN39" s="144">
        <v>0</v>
      </c>
      <c r="AO39" s="144">
        <v>0</v>
      </c>
      <c r="AP39" s="146">
        <v>347760</v>
      </c>
      <c r="AQ39" s="146">
        <f t="shared" si="1"/>
        <v>347760</v>
      </c>
      <c r="AR39" s="137">
        <v>117</v>
      </c>
      <c r="AS39" s="137" t="s">
        <v>555</v>
      </c>
      <c r="AT39" s="146">
        <v>347760</v>
      </c>
    </row>
    <row r="40" spans="1:49" ht="30.75" customHeight="1" x14ac:dyDescent="0.2">
      <c r="A40" s="134" t="s">
        <v>490</v>
      </c>
      <c r="B40" s="134" t="s">
        <v>491</v>
      </c>
      <c r="C40" s="134" t="s">
        <v>492</v>
      </c>
      <c r="D40" s="158" t="s">
        <v>380</v>
      </c>
      <c r="E40" s="134" t="s">
        <v>493</v>
      </c>
      <c r="F40" s="158" t="s">
        <v>494</v>
      </c>
      <c r="G40" s="143" t="s">
        <v>495</v>
      </c>
      <c r="H40" s="149" t="s">
        <v>433</v>
      </c>
      <c r="I40" s="137" t="s">
        <v>434</v>
      </c>
      <c r="J40" s="158" t="s">
        <v>496</v>
      </c>
      <c r="K40" s="172" t="s">
        <v>536</v>
      </c>
      <c r="L40" s="173" t="s">
        <v>407</v>
      </c>
      <c r="M40" s="172" t="s">
        <v>556</v>
      </c>
      <c r="N40" s="137">
        <v>23</v>
      </c>
      <c r="O40" s="137" t="s">
        <v>542</v>
      </c>
      <c r="P40" s="173" t="s">
        <v>411</v>
      </c>
      <c r="Q40" s="138" t="s">
        <v>557</v>
      </c>
      <c r="R40" s="174">
        <v>42430</v>
      </c>
      <c r="S40" s="174">
        <v>42490</v>
      </c>
      <c r="T40" s="138" t="s">
        <v>391</v>
      </c>
      <c r="U40" s="137">
        <v>73</v>
      </c>
      <c r="V40" s="138" t="s">
        <v>392</v>
      </c>
      <c r="W40" s="153" t="s">
        <v>540</v>
      </c>
      <c r="X40" s="142" t="s">
        <v>414</v>
      </c>
      <c r="Y40" s="142">
        <v>23</v>
      </c>
      <c r="Z40" s="142" t="s">
        <v>1177</v>
      </c>
      <c r="AA40" s="142">
        <v>2</v>
      </c>
      <c r="AB40" s="137">
        <v>730606</v>
      </c>
      <c r="AC40" s="143" t="s">
        <v>415</v>
      </c>
      <c r="AD40" s="144">
        <v>0</v>
      </c>
      <c r="AE40" s="144">
        <v>0</v>
      </c>
      <c r="AF40" s="144">
        <v>0</v>
      </c>
      <c r="AG40" s="175">
        <f>756*23</f>
        <v>17388</v>
      </c>
      <c r="AH40" s="175">
        <f>756*23</f>
        <v>17388</v>
      </c>
      <c r="AI40" s="144">
        <v>0</v>
      </c>
      <c r="AJ40" s="144">
        <v>0</v>
      </c>
      <c r="AK40" s="144">
        <v>0</v>
      </c>
      <c r="AL40" s="144">
        <v>0</v>
      </c>
      <c r="AM40" s="144">
        <v>0</v>
      </c>
      <c r="AN40" s="144">
        <v>0</v>
      </c>
      <c r="AO40" s="144">
        <v>0</v>
      </c>
      <c r="AP40" s="146">
        <v>34776</v>
      </c>
      <c r="AQ40" s="146">
        <f t="shared" si="1"/>
        <v>34776</v>
      </c>
      <c r="AR40" s="137">
        <v>117</v>
      </c>
      <c r="AS40" s="137" t="s">
        <v>555</v>
      </c>
      <c r="AT40" s="146">
        <v>34776</v>
      </c>
    </row>
    <row r="41" spans="1:49" ht="30.75" customHeight="1" x14ac:dyDescent="0.2">
      <c r="A41" s="134" t="s">
        <v>490</v>
      </c>
      <c r="B41" s="134" t="s">
        <v>491</v>
      </c>
      <c r="C41" s="134" t="s">
        <v>492</v>
      </c>
      <c r="D41" s="158" t="s">
        <v>380</v>
      </c>
      <c r="E41" s="134" t="s">
        <v>493</v>
      </c>
      <c r="F41" s="158" t="s">
        <v>494</v>
      </c>
      <c r="G41" s="143" t="s">
        <v>495</v>
      </c>
      <c r="H41" s="149" t="s">
        <v>433</v>
      </c>
      <c r="I41" s="137" t="s">
        <v>434</v>
      </c>
      <c r="J41" s="158" t="s">
        <v>496</v>
      </c>
      <c r="K41" s="172" t="s">
        <v>536</v>
      </c>
      <c r="L41" s="173" t="s">
        <v>407</v>
      </c>
      <c r="M41" s="172" t="s">
        <v>558</v>
      </c>
      <c r="N41" s="137">
        <v>6</v>
      </c>
      <c r="O41" s="137" t="s">
        <v>548</v>
      </c>
      <c r="P41" s="173" t="s">
        <v>411</v>
      </c>
      <c r="Q41" s="138" t="s">
        <v>559</v>
      </c>
      <c r="R41" s="174">
        <v>42401</v>
      </c>
      <c r="S41" s="174">
        <v>42490</v>
      </c>
      <c r="T41" s="138" t="s">
        <v>391</v>
      </c>
      <c r="U41" s="137">
        <v>73</v>
      </c>
      <c r="V41" s="138" t="s">
        <v>392</v>
      </c>
      <c r="W41" s="153" t="s">
        <v>540</v>
      </c>
      <c r="X41" s="142" t="s">
        <v>414</v>
      </c>
      <c r="Y41" s="142">
        <v>6</v>
      </c>
      <c r="Z41" s="142" t="s">
        <v>1177</v>
      </c>
      <c r="AA41" s="142">
        <v>2</v>
      </c>
      <c r="AB41" s="137">
        <v>730606</v>
      </c>
      <c r="AC41" s="143" t="s">
        <v>415</v>
      </c>
      <c r="AD41" s="144">
        <v>0</v>
      </c>
      <c r="AE41" s="144">
        <v>0</v>
      </c>
      <c r="AF41" s="175">
        <f>756*6</f>
        <v>4536</v>
      </c>
      <c r="AG41" s="175">
        <f>756*6</f>
        <v>4536</v>
      </c>
      <c r="AH41" s="175">
        <f>756*6</f>
        <v>4536</v>
      </c>
      <c r="AI41" s="144">
        <v>0</v>
      </c>
      <c r="AJ41" s="144">
        <v>0</v>
      </c>
      <c r="AK41" s="144">
        <v>0</v>
      </c>
      <c r="AL41" s="144">
        <v>0</v>
      </c>
      <c r="AM41" s="144">
        <v>0</v>
      </c>
      <c r="AN41" s="144">
        <v>0</v>
      </c>
      <c r="AO41" s="144">
        <v>0</v>
      </c>
      <c r="AP41" s="146">
        <v>13608</v>
      </c>
      <c r="AQ41" s="146">
        <f t="shared" si="1"/>
        <v>13608</v>
      </c>
      <c r="AR41" s="137">
        <v>117</v>
      </c>
      <c r="AS41" s="137" t="s">
        <v>555</v>
      </c>
      <c r="AT41" s="146">
        <v>13608</v>
      </c>
    </row>
    <row r="42" spans="1:49" ht="30.75" customHeight="1" x14ac:dyDescent="0.2">
      <c r="A42" s="134" t="s">
        <v>490</v>
      </c>
      <c r="B42" s="134" t="s">
        <v>491</v>
      </c>
      <c r="C42" s="134" t="s">
        <v>492</v>
      </c>
      <c r="D42" s="158" t="s">
        <v>380</v>
      </c>
      <c r="E42" s="134" t="s">
        <v>493</v>
      </c>
      <c r="F42" s="158" t="s">
        <v>494</v>
      </c>
      <c r="G42" s="143" t="s">
        <v>495</v>
      </c>
      <c r="H42" s="149" t="s">
        <v>444</v>
      </c>
      <c r="I42" s="135" t="s">
        <v>445</v>
      </c>
      <c r="J42" s="158" t="s">
        <v>496</v>
      </c>
      <c r="K42" s="172" t="s">
        <v>536</v>
      </c>
      <c r="L42" s="173" t="s">
        <v>407</v>
      </c>
      <c r="M42" s="172" t="s">
        <v>560</v>
      </c>
      <c r="N42" s="137">
        <v>22</v>
      </c>
      <c r="O42" s="137" t="s">
        <v>548</v>
      </c>
      <c r="P42" s="173" t="s">
        <v>411</v>
      </c>
      <c r="Q42" s="138" t="s">
        <v>561</v>
      </c>
      <c r="R42" s="174">
        <v>42401</v>
      </c>
      <c r="S42" s="174">
        <v>42490</v>
      </c>
      <c r="T42" s="138" t="s">
        <v>391</v>
      </c>
      <c r="U42" s="137">
        <v>73</v>
      </c>
      <c r="V42" s="138" t="s">
        <v>392</v>
      </c>
      <c r="W42" s="153" t="s">
        <v>540</v>
      </c>
      <c r="X42" s="142" t="s">
        <v>414</v>
      </c>
      <c r="Y42" s="142">
        <v>22</v>
      </c>
      <c r="Z42" s="142" t="s">
        <v>1177</v>
      </c>
      <c r="AA42" s="142">
        <v>2</v>
      </c>
      <c r="AB42" s="137">
        <v>730606</v>
      </c>
      <c r="AC42" s="143" t="s">
        <v>415</v>
      </c>
      <c r="AD42" s="144">
        <v>0</v>
      </c>
      <c r="AE42" s="178">
        <v>0</v>
      </c>
      <c r="AF42" s="179">
        <f>756*22</f>
        <v>16632</v>
      </c>
      <c r="AG42" s="179">
        <f>756*22</f>
        <v>16632</v>
      </c>
      <c r="AH42" s="179">
        <f>756*22</f>
        <v>16632</v>
      </c>
      <c r="AI42" s="178">
        <v>0</v>
      </c>
      <c r="AJ42" s="178">
        <v>0</v>
      </c>
      <c r="AK42" s="179">
        <v>0</v>
      </c>
      <c r="AL42" s="179">
        <v>0</v>
      </c>
      <c r="AM42" s="179">
        <v>0</v>
      </c>
      <c r="AN42" s="144">
        <v>0</v>
      </c>
      <c r="AO42" s="144">
        <v>0</v>
      </c>
      <c r="AP42" s="146">
        <v>49896</v>
      </c>
      <c r="AQ42" s="146">
        <f t="shared" si="1"/>
        <v>49896</v>
      </c>
      <c r="AR42" s="137">
        <v>117</v>
      </c>
      <c r="AS42" s="137" t="s">
        <v>555</v>
      </c>
      <c r="AT42" s="146">
        <v>49896</v>
      </c>
    </row>
    <row r="43" spans="1:49" ht="30.75" customHeight="1" x14ac:dyDescent="0.2">
      <c r="A43" s="134" t="s">
        <v>490</v>
      </c>
      <c r="B43" s="134" t="s">
        <v>491</v>
      </c>
      <c r="C43" s="134" t="s">
        <v>492</v>
      </c>
      <c r="D43" s="158" t="s">
        <v>380</v>
      </c>
      <c r="E43" s="134" t="s">
        <v>493</v>
      </c>
      <c r="F43" s="158" t="s">
        <v>494</v>
      </c>
      <c r="G43" s="143" t="s">
        <v>495</v>
      </c>
      <c r="H43" s="149" t="s">
        <v>433</v>
      </c>
      <c r="I43" s="137" t="s">
        <v>434</v>
      </c>
      <c r="J43" s="158" t="s">
        <v>496</v>
      </c>
      <c r="K43" s="172" t="s">
        <v>536</v>
      </c>
      <c r="L43" s="173" t="s">
        <v>407</v>
      </c>
      <c r="M43" s="172" t="s">
        <v>562</v>
      </c>
      <c r="N43" s="137">
        <v>4</v>
      </c>
      <c r="O43" s="137" t="s">
        <v>551</v>
      </c>
      <c r="P43" s="173" t="s">
        <v>411</v>
      </c>
      <c r="Q43" s="138" t="s">
        <v>563</v>
      </c>
      <c r="R43" s="174">
        <v>42401</v>
      </c>
      <c r="S43" s="174">
        <v>42490</v>
      </c>
      <c r="T43" s="138" t="s">
        <v>391</v>
      </c>
      <c r="U43" s="137">
        <v>73</v>
      </c>
      <c r="V43" s="138" t="s">
        <v>392</v>
      </c>
      <c r="W43" s="153" t="s">
        <v>540</v>
      </c>
      <c r="X43" s="142" t="s">
        <v>414</v>
      </c>
      <c r="Y43" s="142">
        <v>4</v>
      </c>
      <c r="Z43" s="142" t="s">
        <v>1177</v>
      </c>
      <c r="AA43" s="142">
        <v>2</v>
      </c>
      <c r="AB43" s="137">
        <v>730606</v>
      </c>
      <c r="AC43" s="143" t="s">
        <v>415</v>
      </c>
      <c r="AD43" s="144">
        <v>0</v>
      </c>
      <c r="AE43" s="144">
        <v>0</v>
      </c>
      <c r="AF43" s="175">
        <f>756*4</f>
        <v>3024</v>
      </c>
      <c r="AG43" s="175">
        <f>756*4</f>
        <v>3024</v>
      </c>
      <c r="AH43" s="175">
        <f>756*4</f>
        <v>3024</v>
      </c>
      <c r="AI43" s="144">
        <v>0</v>
      </c>
      <c r="AJ43" s="144">
        <v>0</v>
      </c>
      <c r="AK43" s="144">
        <v>0</v>
      </c>
      <c r="AL43" s="144">
        <v>0</v>
      </c>
      <c r="AM43" s="144">
        <v>0</v>
      </c>
      <c r="AN43" s="144">
        <v>0</v>
      </c>
      <c r="AO43" s="144">
        <v>0</v>
      </c>
      <c r="AP43" s="146">
        <v>9072</v>
      </c>
      <c r="AQ43" s="146">
        <f t="shared" si="1"/>
        <v>9072</v>
      </c>
      <c r="AR43" s="137">
        <v>117</v>
      </c>
      <c r="AS43" s="137" t="s">
        <v>555</v>
      </c>
      <c r="AT43" s="146">
        <v>9072</v>
      </c>
    </row>
    <row r="44" spans="1:49" ht="30.75" customHeight="1" x14ac:dyDescent="0.2">
      <c r="A44" s="134" t="s">
        <v>490</v>
      </c>
      <c r="B44" s="134" t="s">
        <v>491</v>
      </c>
      <c r="C44" s="134" t="s">
        <v>492</v>
      </c>
      <c r="D44" s="158" t="s">
        <v>380</v>
      </c>
      <c r="E44" s="134" t="s">
        <v>493</v>
      </c>
      <c r="F44" s="158" t="s">
        <v>494</v>
      </c>
      <c r="G44" s="143" t="s">
        <v>495</v>
      </c>
      <c r="H44" s="149" t="s">
        <v>444</v>
      </c>
      <c r="I44" s="135" t="s">
        <v>445</v>
      </c>
      <c r="J44" s="158" t="s">
        <v>496</v>
      </c>
      <c r="K44" s="172" t="s">
        <v>536</v>
      </c>
      <c r="L44" s="173" t="s">
        <v>407</v>
      </c>
      <c r="M44" s="172" t="s">
        <v>564</v>
      </c>
      <c r="N44" s="137">
        <v>15</v>
      </c>
      <c r="O44" s="137" t="s">
        <v>551</v>
      </c>
      <c r="P44" s="173" t="s">
        <v>411</v>
      </c>
      <c r="Q44" s="138" t="s">
        <v>565</v>
      </c>
      <c r="R44" s="174">
        <v>42401</v>
      </c>
      <c r="S44" s="174">
        <v>42490</v>
      </c>
      <c r="T44" s="138" t="s">
        <v>391</v>
      </c>
      <c r="U44" s="137">
        <v>73</v>
      </c>
      <c r="V44" s="138" t="s">
        <v>392</v>
      </c>
      <c r="W44" s="153" t="s">
        <v>540</v>
      </c>
      <c r="X44" s="142" t="s">
        <v>414</v>
      </c>
      <c r="Y44" s="142">
        <v>15</v>
      </c>
      <c r="Z44" s="142" t="s">
        <v>1177</v>
      </c>
      <c r="AA44" s="142">
        <v>2</v>
      </c>
      <c r="AB44" s="137">
        <v>730606</v>
      </c>
      <c r="AC44" s="143" t="s">
        <v>415</v>
      </c>
      <c r="AD44" s="144">
        <v>0</v>
      </c>
      <c r="AE44" s="178">
        <v>0</v>
      </c>
      <c r="AF44" s="179">
        <f>756*15</f>
        <v>11340</v>
      </c>
      <c r="AG44" s="179">
        <f>756*15</f>
        <v>11340</v>
      </c>
      <c r="AH44" s="179">
        <f>756*15</f>
        <v>11340</v>
      </c>
      <c r="AI44" s="178">
        <v>0</v>
      </c>
      <c r="AJ44" s="178">
        <v>0</v>
      </c>
      <c r="AK44" s="179">
        <v>0</v>
      </c>
      <c r="AL44" s="179">
        <v>0</v>
      </c>
      <c r="AM44" s="179">
        <v>0</v>
      </c>
      <c r="AN44" s="144">
        <v>0</v>
      </c>
      <c r="AO44" s="144">
        <v>0</v>
      </c>
      <c r="AP44" s="146">
        <v>34020</v>
      </c>
      <c r="AQ44" s="146">
        <f t="shared" si="1"/>
        <v>34020</v>
      </c>
      <c r="AR44" s="137">
        <v>117</v>
      </c>
      <c r="AS44" s="137" t="s">
        <v>555</v>
      </c>
      <c r="AT44" s="146">
        <v>34020</v>
      </c>
    </row>
    <row r="45" spans="1:49" ht="30.75" customHeight="1" x14ac:dyDescent="0.2">
      <c r="A45" s="134" t="s">
        <v>490</v>
      </c>
      <c r="B45" s="134" t="s">
        <v>491</v>
      </c>
      <c r="C45" s="134" t="s">
        <v>492</v>
      </c>
      <c r="D45" s="158" t="s">
        <v>380</v>
      </c>
      <c r="E45" s="161" t="s">
        <v>493</v>
      </c>
      <c r="F45" s="173" t="s">
        <v>566</v>
      </c>
      <c r="G45" s="143" t="s">
        <v>495</v>
      </c>
      <c r="H45" s="149" t="s">
        <v>444</v>
      </c>
      <c r="I45" s="135" t="s">
        <v>445</v>
      </c>
      <c r="J45" s="158" t="s">
        <v>496</v>
      </c>
      <c r="K45" s="172" t="s">
        <v>536</v>
      </c>
      <c r="L45" s="173" t="s">
        <v>498</v>
      </c>
      <c r="M45" s="172" t="s">
        <v>567</v>
      </c>
      <c r="N45" s="137">
        <v>50</v>
      </c>
      <c r="O45" s="137" t="s">
        <v>568</v>
      </c>
      <c r="P45" s="173" t="s">
        <v>501</v>
      </c>
      <c r="Q45" s="138" t="s">
        <v>569</v>
      </c>
      <c r="R45" s="174">
        <v>42401</v>
      </c>
      <c r="S45" s="174">
        <v>42490</v>
      </c>
      <c r="T45" s="138" t="s">
        <v>391</v>
      </c>
      <c r="U45" s="137">
        <v>73</v>
      </c>
      <c r="V45" s="138" t="s">
        <v>392</v>
      </c>
      <c r="W45" s="153" t="s">
        <v>520</v>
      </c>
      <c r="X45" s="142" t="s">
        <v>521</v>
      </c>
      <c r="Y45" s="142">
        <v>50</v>
      </c>
      <c r="Z45" s="142" t="s">
        <v>1197</v>
      </c>
      <c r="AA45" s="142">
        <v>2</v>
      </c>
      <c r="AB45" s="137">
        <v>731407</v>
      </c>
      <c r="AC45" s="143" t="s">
        <v>522</v>
      </c>
      <c r="AD45" s="144">
        <v>0</v>
      </c>
      <c r="AE45" s="144">
        <v>0</v>
      </c>
      <c r="AF45" s="175">
        <f>45*50</f>
        <v>2250</v>
      </c>
      <c r="AG45" s="144">
        <v>0</v>
      </c>
      <c r="AH45" s="144">
        <v>0</v>
      </c>
      <c r="AI45" s="144">
        <v>0</v>
      </c>
      <c r="AJ45" s="144">
        <v>0</v>
      </c>
      <c r="AK45" s="144">
        <v>0</v>
      </c>
      <c r="AL45" s="144">
        <v>0</v>
      </c>
      <c r="AM45" s="144">
        <v>0</v>
      </c>
      <c r="AN45" s="144">
        <v>0</v>
      </c>
      <c r="AO45" s="144">
        <v>0</v>
      </c>
      <c r="AP45" s="146">
        <v>2250</v>
      </c>
      <c r="AQ45" s="146">
        <f t="shared" si="1"/>
        <v>2250</v>
      </c>
      <c r="AR45" s="137">
        <v>70</v>
      </c>
      <c r="AS45" s="137" t="s">
        <v>506</v>
      </c>
      <c r="AT45" s="146">
        <v>2250</v>
      </c>
    </row>
    <row r="46" spans="1:49" ht="17.25" customHeight="1" x14ac:dyDescent="0.2">
      <c r="A46" s="134" t="s">
        <v>490</v>
      </c>
      <c r="B46" s="134" t="s">
        <v>491</v>
      </c>
      <c r="C46" s="134" t="s">
        <v>492</v>
      </c>
      <c r="D46" s="158" t="s">
        <v>380</v>
      </c>
      <c r="E46" s="161" t="s">
        <v>493</v>
      </c>
      <c r="F46" s="173" t="s">
        <v>566</v>
      </c>
      <c r="G46" s="143" t="s">
        <v>495</v>
      </c>
      <c r="H46" s="149" t="s">
        <v>444</v>
      </c>
      <c r="I46" s="135" t="s">
        <v>445</v>
      </c>
      <c r="J46" s="172" t="s">
        <v>567</v>
      </c>
      <c r="K46" s="172" t="s">
        <v>536</v>
      </c>
      <c r="L46" s="173" t="s">
        <v>570</v>
      </c>
      <c r="M46" s="172" t="s">
        <v>571</v>
      </c>
      <c r="N46" s="137">
        <v>225</v>
      </c>
      <c r="O46" s="137" t="s">
        <v>572</v>
      </c>
      <c r="P46" s="173" t="s">
        <v>501</v>
      </c>
      <c r="Q46" s="138" t="s">
        <v>573</v>
      </c>
      <c r="R46" s="174">
        <v>42401</v>
      </c>
      <c r="S46" s="174">
        <v>42490</v>
      </c>
      <c r="T46" s="138" t="s">
        <v>391</v>
      </c>
      <c r="U46" s="137">
        <v>73</v>
      </c>
      <c r="V46" s="138" t="s">
        <v>392</v>
      </c>
      <c r="W46" s="180" t="s">
        <v>574</v>
      </c>
      <c r="X46" s="142" t="s">
        <v>575</v>
      </c>
      <c r="Y46" s="142">
        <v>225</v>
      </c>
      <c r="Z46" s="142" t="s">
        <v>1198</v>
      </c>
      <c r="AA46" s="142">
        <v>2</v>
      </c>
      <c r="AB46" s="137">
        <v>730105</v>
      </c>
      <c r="AC46" s="143" t="s">
        <v>575</v>
      </c>
      <c r="AD46" s="144">
        <v>0</v>
      </c>
      <c r="AE46" s="178">
        <v>0</v>
      </c>
      <c r="AF46" s="179">
        <v>1205.25</v>
      </c>
      <c r="AG46" s="178">
        <v>0</v>
      </c>
      <c r="AH46" s="178">
        <v>0</v>
      </c>
      <c r="AI46" s="178">
        <v>0</v>
      </c>
      <c r="AJ46" s="178">
        <v>0</v>
      </c>
      <c r="AK46" s="178">
        <v>0</v>
      </c>
      <c r="AL46" s="178">
        <v>0</v>
      </c>
      <c r="AM46" s="178">
        <v>0</v>
      </c>
      <c r="AN46" s="144">
        <v>0</v>
      </c>
      <c r="AO46" s="144">
        <v>0</v>
      </c>
      <c r="AP46" s="146">
        <v>1205.25</v>
      </c>
      <c r="AQ46" s="146">
        <f t="shared" si="1"/>
        <v>1205.25</v>
      </c>
      <c r="AR46" s="137"/>
      <c r="AS46" s="137" t="s">
        <v>535</v>
      </c>
      <c r="AT46" s="146"/>
    </row>
    <row r="47" spans="1:49" ht="30.75" customHeight="1" x14ac:dyDescent="0.2">
      <c r="A47" s="134" t="s">
        <v>490</v>
      </c>
      <c r="B47" s="134" t="s">
        <v>491</v>
      </c>
      <c r="C47" s="134" t="s">
        <v>492</v>
      </c>
      <c r="D47" s="158" t="s">
        <v>380</v>
      </c>
      <c r="E47" s="134" t="s">
        <v>493</v>
      </c>
      <c r="F47" s="158" t="s">
        <v>494</v>
      </c>
      <c r="G47" s="143" t="s">
        <v>495</v>
      </c>
      <c r="H47" s="149" t="s">
        <v>403</v>
      </c>
      <c r="I47" s="137" t="s">
        <v>404</v>
      </c>
      <c r="J47" s="158" t="s">
        <v>496</v>
      </c>
      <c r="K47" s="172" t="s">
        <v>536</v>
      </c>
      <c r="L47" s="173" t="s">
        <v>498</v>
      </c>
      <c r="M47" s="158" t="s">
        <v>576</v>
      </c>
      <c r="N47" s="137">
        <v>1040</v>
      </c>
      <c r="O47" s="133" t="s">
        <v>389</v>
      </c>
      <c r="P47" s="161" t="s">
        <v>511</v>
      </c>
      <c r="Q47" s="138" t="s">
        <v>577</v>
      </c>
      <c r="R47" s="174">
        <v>42420</v>
      </c>
      <c r="S47" s="174">
        <v>42459</v>
      </c>
      <c r="T47" s="138" t="s">
        <v>391</v>
      </c>
      <c r="U47" s="137">
        <v>84</v>
      </c>
      <c r="V47" s="138" t="s">
        <v>392</v>
      </c>
      <c r="W47" s="153" t="s">
        <v>503</v>
      </c>
      <c r="X47" s="142" t="s">
        <v>578</v>
      </c>
      <c r="Y47" s="142">
        <v>1040</v>
      </c>
      <c r="Z47" s="142" t="s">
        <v>1199</v>
      </c>
      <c r="AA47" s="142">
        <v>1</v>
      </c>
      <c r="AB47" s="137">
        <v>840107</v>
      </c>
      <c r="AC47" s="143" t="s">
        <v>505</v>
      </c>
      <c r="AD47" s="144">
        <v>0</v>
      </c>
      <c r="AE47" s="144">
        <v>0</v>
      </c>
      <c r="AF47" s="144">
        <v>0</v>
      </c>
      <c r="AG47" s="175">
        <v>573179.67999999993</v>
      </c>
      <c r="AH47" s="144">
        <v>0</v>
      </c>
      <c r="AI47" s="144">
        <v>0</v>
      </c>
      <c r="AJ47" s="144">
        <v>0</v>
      </c>
      <c r="AK47" s="144">
        <v>0</v>
      </c>
      <c r="AL47" s="144">
        <v>0</v>
      </c>
      <c r="AM47" s="144">
        <v>0</v>
      </c>
      <c r="AN47" s="144">
        <v>0</v>
      </c>
      <c r="AO47" s="144">
        <v>0</v>
      </c>
      <c r="AP47" s="146">
        <v>573179.68000000005</v>
      </c>
      <c r="AQ47" s="146">
        <f t="shared" si="1"/>
        <v>573179.67999999993</v>
      </c>
      <c r="AR47" s="137">
        <v>99</v>
      </c>
      <c r="AS47" s="137" t="s">
        <v>506</v>
      </c>
      <c r="AT47" s="181">
        <v>573179.68000000005</v>
      </c>
    </row>
    <row r="48" spans="1:49" s="171" customFormat="1" ht="30.75" customHeight="1" x14ac:dyDescent="0.2">
      <c r="A48" s="158" t="s">
        <v>397</v>
      </c>
      <c r="B48" s="158" t="s">
        <v>398</v>
      </c>
      <c r="C48" s="158" t="s">
        <v>480</v>
      </c>
      <c r="D48" s="158" t="s">
        <v>380</v>
      </c>
      <c r="E48" s="134" t="s">
        <v>579</v>
      </c>
      <c r="F48" s="134" t="s">
        <v>579</v>
      </c>
      <c r="G48" s="133" t="s">
        <v>495</v>
      </c>
      <c r="H48" s="133">
        <v>14</v>
      </c>
      <c r="I48" s="133" t="s">
        <v>481</v>
      </c>
      <c r="J48" s="133" t="s">
        <v>580</v>
      </c>
      <c r="K48" s="154" t="s">
        <v>581</v>
      </c>
      <c r="L48" s="154" t="s">
        <v>582</v>
      </c>
      <c r="M48" s="154" t="s">
        <v>583</v>
      </c>
      <c r="N48" s="136">
        <v>1</v>
      </c>
      <c r="O48" s="133" t="s">
        <v>389</v>
      </c>
      <c r="P48" s="138" t="s">
        <v>511</v>
      </c>
      <c r="Q48" s="138" t="s">
        <v>584</v>
      </c>
      <c r="R48" s="152">
        <v>42405</v>
      </c>
      <c r="S48" s="152">
        <v>42526</v>
      </c>
      <c r="T48" s="138" t="s">
        <v>391</v>
      </c>
      <c r="U48" s="138">
        <v>73</v>
      </c>
      <c r="V48" s="138" t="s">
        <v>392</v>
      </c>
      <c r="W48" s="153" t="s">
        <v>585</v>
      </c>
      <c r="X48" s="142" t="s">
        <v>394</v>
      </c>
      <c r="Y48" s="142">
        <v>1</v>
      </c>
      <c r="Z48" s="142" t="s">
        <v>1175</v>
      </c>
      <c r="AA48" s="142">
        <v>1</v>
      </c>
      <c r="AB48" s="133">
        <v>730605</v>
      </c>
      <c r="AC48" s="133" t="s">
        <v>583</v>
      </c>
      <c r="AD48" s="144">
        <v>0</v>
      </c>
      <c r="AE48" s="144">
        <v>0</v>
      </c>
      <c r="AF48" s="144">
        <v>0</v>
      </c>
      <c r="AG48" s="146">
        <v>29500</v>
      </c>
      <c r="AH48" s="144">
        <v>0</v>
      </c>
      <c r="AI48" s="144">
        <v>29500</v>
      </c>
      <c r="AJ48" s="144">
        <v>0</v>
      </c>
      <c r="AK48" s="144">
        <v>0</v>
      </c>
      <c r="AL48" s="144">
        <v>0</v>
      </c>
      <c r="AM48" s="144">
        <v>0</v>
      </c>
      <c r="AN48" s="144">
        <v>0</v>
      </c>
      <c r="AO48" s="144">
        <v>0</v>
      </c>
      <c r="AP48" s="146">
        <f>SUM(AD48:AO48)</f>
        <v>59000</v>
      </c>
      <c r="AQ48" s="146">
        <f t="shared" si="1"/>
        <v>59000</v>
      </c>
      <c r="AR48" s="137"/>
      <c r="AS48" s="137" t="s">
        <v>465</v>
      </c>
      <c r="AT48" s="146"/>
      <c r="AU48" s="117"/>
      <c r="AV48" s="117"/>
      <c r="AW48" s="117"/>
    </row>
    <row r="49" spans="1:49" ht="30.75" customHeight="1" x14ac:dyDescent="0.2">
      <c r="A49" s="143" t="s">
        <v>490</v>
      </c>
      <c r="B49" s="143" t="s">
        <v>491</v>
      </c>
      <c r="C49" s="134" t="s">
        <v>492</v>
      </c>
      <c r="D49" s="182" t="s">
        <v>380</v>
      </c>
      <c r="E49" s="143" t="s">
        <v>586</v>
      </c>
      <c r="F49" s="134" t="s">
        <v>587</v>
      </c>
      <c r="G49" s="133" t="s">
        <v>495</v>
      </c>
      <c r="H49" s="149" t="s">
        <v>403</v>
      </c>
      <c r="I49" s="137" t="s">
        <v>404</v>
      </c>
      <c r="J49" s="143" t="s">
        <v>588</v>
      </c>
      <c r="K49" s="143" t="s">
        <v>570</v>
      </c>
      <c r="L49" s="182" t="s">
        <v>407</v>
      </c>
      <c r="M49" s="143" t="s">
        <v>589</v>
      </c>
      <c r="N49" s="133">
        <v>1</v>
      </c>
      <c r="O49" s="133" t="s">
        <v>389</v>
      </c>
      <c r="P49" s="183" t="s">
        <v>590</v>
      </c>
      <c r="Q49" s="138" t="s">
        <v>591</v>
      </c>
      <c r="R49" s="184">
        <v>42373</v>
      </c>
      <c r="S49" s="184">
        <v>42400</v>
      </c>
      <c r="T49" s="138" t="s">
        <v>391</v>
      </c>
      <c r="U49" s="138">
        <v>73</v>
      </c>
      <c r="V49" s="138" t="s">
        <v>392</v>
      </c>
      <c r="W49" s="153" t="s">
        <v>540</v>
      </c>
      <c r="X49" s="142" t="s">
        <v>414</v>
      </c>
      <c r="Y49" s="142">
        <v>1</v>
      </c>
      <c r="Z49" s="142" t="s">
        <v>1177</v>
      </c>
      <c r="AA49" s="142">
        <v>1</v>
      </c>
      <c r="AB49" s="133">
        <v>730606</v>
      </c>
      <c r="AC49" s="143" t="s">
        <v>415</v>
      </c>
      <c r="AD49" s="185">
        <v>944</v>
      </c>
      <c r="AE49" s="144">
        <v>0</v>
      </c>
      <c r="AF49" s="144">
        <v>0</v>
      </c>
      <c r="AG49" s="144">
        <v>0</v>
      </c>
      <c r="AH49" s="144">
        <v>0</v>
      </c>
      <c r="AI49" s="144">
        <v>0</v>
      </c>
      <c r="AJ49" s="144">
        <v>0</v>
      </c>
      <c r="AK49" s="144">
        <v>0</v>
      </c>
      <c r="AL49" s="144">
        <v>0</v>
      </c>
      <c r="AM49" s="144">
        <v>0</v>
      </c>
      <c r="AN49" s="144">
        <v>0</v>
      </c>
      <c r="AO49" s="144">
        <v>0</v>
      </c>
      <c r="AP49" s="146">
        <v>944</v>
      </c>
      <c r="AQ49" s="146">
        <f t="shared" si="1"/>
        <v>944</v>
      </c>
      <c r="AR49" s="137"/>
      <c r="AS49" s="137" t="s">
        <v>465</v>
      </c>
      <c r="AT49" s="146"/>
      <c r="AU49" s="159"/>
      <c r="AW49" s="159"/>
    </row>
    <row r="50" spans="1:49" ht="30.75" customHeight="1" x14ac:dyDescent="0.2">
      <c r="A50" s="143" t="s">
        <v>490</v>
      </c>
      <c r="B50" s="143" t="s">
        <v>491</v>
      </c>
      <c r="C50" s="134" t="s">
        <v>492</v>
      </c>
      <c r="D50" s="182" t="s">
        <v>380</v>
      </c>
      <c r="E50" s="143" t="s">
        <v>586</v>
      </c>
      <c r="F50" s="143" t="s">
        <v>586</v>
      </c>
      <c r="G50" s="133" t="s">
        <v>495</v>
      </c>
      <c r="H50" s="133">
        <v>14</v>
      </c>
      <c r="I50" s="133" t="s">
        <v>481</v>
      </c>
      <c r="J50" s="137" t="s">
        <v>592</v>
      </c>
      <c r="K50" s="148" t="s">
        <v>593</v>
      </c>
      <c r="L50" s="161" t="s">
        <v>594</v>
      </c>
      <c r="M50" s="161" t="s">
        <v>595</v>
      </c>
      <c r="N50" s="176">
        <v>1</v>
      </c>
      <c r="O50" s="133" t="s">
        <v>596</v>
      </c>
      <c r="P50" s="183" t="s">
        <v>511</v>
      </c>
      <c r="Q50" s="138" t="s">
        <v>597</v>
      </c>
      <c r="R50" s="184">
        <v>42373</v>
      </c>
      <c r="S50" s="184">
        <v>42551</v>
      </c>
      <c r="T50" s="138" t="s">
        <v>391</v>
      </c>
      <c r="U50" s="133">
        <v>73</v>
      </c>
      <c r="V50" s="138" t="s">
        <v>392</v>
      </c>
      <c r="W50" s="153" t="s">
        <v>520</v>
      </c>
      <c r="X50" s="142" t="s">
        <v>521</v>
      </c>
      <c r="Y50" s="142">
        <v>1</v>
      </c>
      <c r="Z50" s="142" t="s">
        <v>1200</v>
      </c>
      <c r="AA50" s="142">
        <v>1</v>
      </c>
      <c r="AB50" s="133">
        <v>731409</v>
      </c>
      <c r="AC50" s="143" t="s">
        <v>598</v>
      </c>
      <c r="AD50" s="144">
        <v>0</v>
      </c>
      <c r="AE50" s="144">
        <v>0</v>
      </c>
      <c r="AF50" s="185">
        <v>0</v>
      </c>
      <c r="AG50" s="144">
        <v>0</v>
      </c>
      <c r="AH50" s="144">
        <v>0</v>
      </c>
      <c r="AI50" s="144">
        <v>0</v>
      </c>
      <c r="AJ50" s="144">
        <v>0</v>
      </c>
      <c r="AK50" s="144">
        <v>0</v>
      </c>
      <c r="AL50" s="144">
        <v>0</v>
      </c>
      <c r="AM50" s="144">
        <v>0</v>
      </c>
      <c r="AN50" s="144">
        <v>0</v>
      </c>
      <c r="AO50" s="144">
        <v>0</v>
      </c>
      <c r="AP50" s="146">
        <v>2274.52</v>
      </c>
      <c r="AQ50" s="146">
        <f t="shared" si="1"/>
        <v>0</v>
      </c>
      <c r="AR50" s="137"/>
      <c r="AS50" s="137" t="s">
        <v>465</v>
      </c>
      <c r="AT50" s="146"/>
    </row>
    <row r="51" spans="1:49" ht="30.75" customHeight="1" x14ac:dyDescent="0.2">
      <c r="A51" s="143" t="s">
        <v>490</v>
      </c>
      <c r="B51" s="143" t="s">
        <v>491</v>
      </c>
      <c r="C51" s="134" t="s">
        <v>492</v>
      </c>
      <c r="D51" s="182" t="s">
        <v>380</v>
      </c>
      <c r="E51" s="143" t="s">
        <v>586</v>
      </c>
      <c r="F51" s="143" t="s">
        <v>586</v>
      </c>
      <c r="G51" s="133" t="s">
        <v>495</v>
      </c>
      <c r="H51" s="133">
        <v>14</v>
      </c>
      <c r="I51" s="133" t="s">
        <v>481</v>
      </c>
      <c r="J51" s="137" t="s">
        <v>592</v>
      </c>
      <c r="K51" s="148" t="s">
        <v>593</v>
      </c>
      <c r="L51" s="161" t="s">
        <v>594</v>
      </c>
      <c r="M51" s="161" t="s">
        <v>599</v>
      </c>
      <c r="N51" s="137">
        <v>1</v>
      </c>
      <c r="O51" s="133" t="s">
        <v>600</v>
      </c>
      <c r="P51" s="183" t="s">
        <v>511</v>
      </c>
      <c r="Q51" s="138" t="s">
        <v>601</v>
      </c>
      <c r="R51" s="184">
        <v>42373</v>
      </c>
      <c r="S51" s="184">
        <v>42551</v>
      </c>
      <c r="T51" s="138" t="s">
        <v>391</v>
      </c>
      <c r="U51" s="133">
        <v>73</v>
      </c>
      <c r="V51" s="138" t="s">
        <v>392</v>
      </c>
      <c r="W51" s="153" t="s">
        <v>520</v>
      </c>
      <c r="X51" s="142" t="s">
        <v>521</v>
      </c>
      <c r="Y51" s="142">
        <v>1</v>
      </c>
      <c r="Z51" s="142" t="s">
        <v>1200</v>
      </c>
      <c r="AA51" s="142">
        <v>1</v>
      </c>
      <c r="AB51" s="133">
        <v>731409</v>
      </c>
      <c r="AC51" s="143" t="s">
        <v>598</v>
      </c>
      <c r="AD51" s="144">
        <v>0</v>
      </c>
      <c r="AE51" s="178">
        <v>0</v>
      </c>
      <c r="AF51" s="186">
        <v>0</v>
      </c>
      <c r="AG51" s="178">
        <v>0</v>
      </c>
      <c r="AH51" s="178">
        <v>0</v>
      </c>
      <c r="AI51" s="178">
        <v>0</v>
      </c>
      <c r="AJ51" s="178">
        <v>0</v>
      </c>
      <c r="AK51" s="178">
        <v>0</v>
      </c>
      <c r="AL51" s="178">
        <v>0</v>
      </c>
      <c r="AM51" s="178">
        <v>0</v>
      </c>
      <c r="AN51" s="144">
        <v>0</v>
      </c>
      <c r="AO51" s="144">
        <v>0</v>
      </c>
      <c r="AP51" s="146">
        <v>5000</v>
      </c>
      <c r="AQ51" s="146">
        <f t="shared" si="1"/>
        <v>0</v>
      </c>
      <c r="AR51" s="137"/>
      <c r="AS51" s="137" t="s">
        <v>465</v>
      </c>
      <c r="AT51" s="146"/>
    </row>
    <row r="52" spans="1:49" ht="30.75" customHeight="1" x14ac:dyDescent="0.2">
      <c r="A52" s="143" t="s">
        <v>602</v>
      </c>
      <c r="B52" s="182" t="s">
        <v>603</v>
      </c>
      <c r="C52" s="182" t="s">
        <v>604</v>
      </c>
      <c r="D52" s="143" t="s">
        <v>380</v>
      </c>
      <c r="E52" s="143" t="s">
        <v>586</v>
      </c>
      <c r="F52" s="143" t="s">
        <v>605</v>
      </c>
      <c r="G52" s="143" t="s">
        <v>382</v>
      </c>
      <c r="H52" s="149" t="s">
        <v>403</v>
      </c>
      <c r="I52" s="137" t="s">
        <v>445</v>
      </c>
      <c r="J52" s="143" t="s">
        <v>606</v>
      </c>
      <c r="K52" s="143" t="s">
        <v>607</v>
      </c>
      <c r="L52" s="187" t="s">
        <v>608</v>
      </c>
      <c r="M52" s="187" t="s">
        <v>609</v>
      </c>
      <c r="N52" s="135" t="s">
        <v>610</v>
      </c>
      <c r="O52" s="133" t="s">
        <v>611</v>
      </c>
      <c r="P52" s="183" t="s">
        <v>612</v>
      </c>
      <c r="Q52" s="138" t="s">
        <v>613</v>
      </c>
      <c r="R52" s="184">
        <v>42432</v>
      </c>
      <c r="S52" s="184">
        <v>42432</v>
      </c>
      <c r="T52" s="138" t="s">
        <v>391</v>
      </c>
      <c r="U52" s="133">
        <v>73</v>
      </c>
      <c r="V52" s="138" t="s">
        <v>392</v>
      </c>
      <c r="W52" s="188" t="s">
        <v>614</v>
      </c>
      <c r="X52" s="142" t="s">
        <v>488</v>
      </c>
      <c r="Y52" s="142" t="s">
        <v>610</v>
      </c>
      <c r="Z52" s="142" t="s">
        <v>1196</v>
      </c>
      <c r="AA52" s="142">
        <v>1</v>
      </c>
      <c r="AB52" s="133">
        <v>730206</v>
      </c>
      <c r="AC52" s="143" t="s">
        <v>615</v>
      </c>
      <c r="AD52" s="144">
        <v>0</v>
      </c>
      <c r="AE52" s="144">
        <v>0</v>
      </c>
      <c r="AF52" s="185">
        <v>2500</v>
      </c>
      <c r="AG52" s="144">
        <v>0</v>
      </c>
      <c r="AH52" s="144">
        <v>0</v>
      </c>
      <c r="AI52" s="144">
        <v>0</v>
      </c>
      <c r="AJ52" s="144">
        <v>0</v>
      </c>
      <c r="AK52" s="144">
        <v>0</v>
      </c>
      <c r="AL52" s="144">
        <v>0</v>
      </c>
      <c r="AM52" s="144">
        <v>0</v>
      </c>
      <c r="AN52" s="144">
        <v>0</v>
      </c>
      <c r="AO52" s="144">
        <v>0</v>
      </c>
      <c r="AP52" s="189">
        <v>2500</v>
      </c>
      <c r="AQ52" s="146">
        <f t="shared" si="1"/>
        <v>2500</v>
      </c>
      <c r="AR52" s="137"/>
      <c r="AS52" s="137" t="s">
        <v>465</v>
      </c>
      <c r="AT52" s="146"/>
    </row>
    <row r="53" spans="1:49" ht="30.75" customHeight="1" x14ac:dyDescent="0.2">
      <c r="A53" s="143" t="s">
        <v>602</v>
      </c>
      <c r="B53" s="182" t="s">
        <v>603</v>
      </c>
      <c r="C53" s="182" t="s">
        <v>604</v>
      </c>
      <c r="D53" s="143" t="s">
        <v>380</v>
      </c>
      <c r="E53" s="143" t="s">
        <v>586</v>
      </c>
      <c r="F53" s="143" t="s">
        <v>605</v>
      </c>
      <c r="G53" s="143" t="s">
        <v>382</v>
      </c>
      <c r="H53" s="149" t="s">
        <v>403</v>
      </c>
      <c r="I53" s="137" t="s">
        <v>404</v>
      </c>
      <c r="J53" s="143" t="s">
        <v>606</v>
      </c>
      <c r="K53" s="143" t="s">
        <v>607</v>
      </c>
      <c r="L53" s="187" t="s">
        <v>608</v>
      </c>
      <c r="M53" s="187" t="s">
        <v>616</v>
      </c>
      <c r="N53" s="135" t="s">
        <v>610</v>
      </c>
      <c r="O53" s="133" t="s">
        <v>611</v>
      </c>
      <c r="P53" s="183" t="s">
        <v>612</v>
      </c>
      <c r="Q53" s="138" t="s">
        <v>617</v>
      </c>
      <c r="R53" s="184">
        <v>42579</v>
      </c>
      <c r="S53" s="184">
        <v>42579</v>
      </c>
      <c r="T53" s="138" t="s">
        <v>391</v>
      </c>
      <c r="U53" s="133">
        <v>73</v>
      </c>
      <c r="V53" s="138" t="s">
        <v>392</v>
      </c>
      <c r="W53" s="188" t="s">
        <v>618</v>
      </c>
      <c r="X53" s="142" t="s">
        <v>488</v>
      </c>
      <c r="Y53" s="142" t="s">
        <v>610</v>
      </c>
      <c r="Z53" s="142" t="s">
        <v>1196</v>
      </c>
      <c r="AA53" s="142">
        <v>1</v>
      </c>
      <c r="AB53" s="133">
        <v>730206</v>
      </c>
      <c r="AC53" s="143" t="s">
        <v>615</v>
      </c>
      <c r="AD53" s="144">
        <v>0</v>
      </c>
      <c r="AE53" s="144">
        <v>0</v>
      </c>
      <c r="AF53" s="144">
        <v>0</v>
      </c>
      <c r="AG53" s="144">
        <v>0</v>
      </c>
      <c r="AH53" s="144">
        <v>0</v>
      </c>
      <c r="AI53" s="144">
        <v>0</v>
      </c>
      <c r="AJ53" s="185">
        <v>2500</v>
      </c>
      <c r="AK53" s="144">
        <v>0</v>
      </c>
      <c r="AL53" s="144">
        <v>0</v>
      </c>
      <c r="AM53" s="144">
        <v>0</v>
      </c>
      <c r="AN53" s="144">
        <v>0</v>
      </c>
      <c r="AO53" s="144">
        <v>0</v>
      </c>
      <c r="AP53" s="189">
        <v>2500</v>
      </c>
      <c r="AQ53" s="146">
        <f t="shared" si="1"/>
        <v>2500</v>
      </c>
      <c r="AR53" s="137"/>
      <c r="AS53" s="137" t="s">
        <v>465</v>
      </c>
      <c r="AT53" s="146"/>
    </row>
    <row r="54" spans="1:49" ht="30.75" customHeight="1" x14ac:dyDescent="0.2">
      <c r="A54" s="143" t="s">
        <v>602</v>
      </c>
      <c r="B54" s="182" t="s">
        <v>603</v>
      </c>
      <c r="C54" s="182" t="s">
        <v>619</v>
      </c>
      <c r="D54" s="143" t="s">
        <v>380</v>
      </c>
      <c r="E54" s="143" t="s">
        <v>586</v>
      </c>
      <c r="F54" s="143" t="s">
        <v>620</v>
      </c>
      <c r="G54" s="143" t="s">
        <v>382</v>
      </c>
      <c r="H54" s="149" t="s">
        <v>403</v>
      </c>
      <c r="I54" s="137" t="s">
        <v>404</v>
      </c>
      <c r="J54" s="143" t="s">
        <v>606</v>
      </c>
      <c r="K54" s="143" t="s">
        <v>621</v>
      </c>
      <c r="L54" s="187" t="s">
        <v>622</v>
      </c>
      <c r="M54" s="187" t="s">
        <v>623</v>
      </c>
      <c r="N54" s="135" t="s">
        <v>610</v>
      </c>
      <c r="O54" s="133" t="s">
        <v>624</v>
      </c>
      <c r="P54" s="183" t="s">
        <v>511</v>
      </c>
      <c r="Q54" s="138" t="s">
        <v>625</v>
      </c>
      <c r="R54" s="184">
        <v>42401</v>
      </c>
      <c r="S54" s="184">
        <v>42459</v>
      </c>
      <c r="T54" s="138" t="s">
        <v>391</v>
      </c>
      <c r="U54" s="133">
        <v>73</v>
      </c>
      <c r="V54" s="138" t="s">
        <v>392</v>
      </c>
      <c r="W54" s="160" t="s">
        <v>626</v>
      </c>
      <c r="X54" s="142" t="s">
        <v>488</v>
      </c>
      <c r="Y54" s="142" t="s">
        <v>610</v>
      </c>
      <c r="Z54" s="142" t="s">
        <v>1196</v>
      </c>
      <c r="AA54" s="142">
        <v>2</v>
      </c>
      <c r="AB54" s="133">
        <v>730701</v>
      </c>
      <c r="AC54" s="143" t="s">
        <v>395</v>
      </c>
      <c r="AD54" s="144">
        <v>0</v>
      </c>
      <c r="AE54" s="144">
        <v>0</v>
      </c>
      <c r="AF54" s="144">
        <v>0</v>
      </c>
      <c r="AG54" s="185">
        <v>15000</v>
      </c>
      <c r="AH54" s="144">
        <v>0</v>
      </c>
      <c r="AI54" s="144">
        <v>0</v>
      </c>
      <c r="AJ54" s="144">
        <v>0</v>
      </c>
      <c r="AK54" s="144">
        <v>0</v>
      </c>
      <c r="AL54" s="144">
        <v>0</v>
      </c>
      <c r="AM54" s="144">
        <v>0</v>
      </c>
      <c r="AN54" s="144">
        <v>0</v>
      </c>
      <c r="AO54" s="144">
        <v>0</v>
      </c>
      <c r="AP54" s="146">
        <v>15000</v>
      </c>
      <c r="AQ54" s="146">
        <f t="shared" si="1"/>
        <v>15000</v>
      </c>
      <c r="AR54" s="137">
        <v>114</v>
      </c>
      <c r="AS54" s="137" t="s">
        <v>555</v>
      </c>
      <c r="AT54" s="146">
        <v>15000</v>
      </c>
    </row>
    <row r="55" spans="1:49" ht="30.75" customHeight="1" x14ac:dyDescent="0.2">
      <c r="A55" s="134" t="s">
        <v>378</v>
      </c>
      <c r="B55" s="134" t="s">
        <v>378</v>
      </c>
      <c r="C55" s="134" t="s">
        <v>379</v>
      </c>
      <c r="D55" s="158" t="s">
        <v>380</v>
      </c>
      <c r="E55" s="134"/>
      <c r="F55" s="158" t="s">
        <v>627</v>
      </c>
      <c r="G55" s="143" t="s">
        <v>402</v>
      </c>
      <c r="H55" s="135" t="s">
        <v>383</v>
      </c>
      <c r="I55" s="135" t="s">
        <v>384</v>
      </c>
      <c r="J55" s="158" t="s">
        <v>384</v>
      </c>
      <c r="K55" s="172" t="s">
        <v>628</v>
      </c>
      <c r="L55" s="173" t="s">
        <v>629</v>
      </c>
      <c r="M55" s="172" t="s">
        <v>630</v>
      </c>
      <c r="N55" s="135" t="s">
        <v>610</v>
      </c>
      <c r="O55" s="137" t="s">
        <v>631</v>
      </c>
      <c r="P55" s="190" t="s">
        <v>511</v>
      </c>
      <c r="Q55" s="138" t="s">
        <v>632</v>
      </c>
      <c r="R55" s="174">
        <v>42376</v>
      </c>
      <c r="S55" s="174">
        <v>42459</v>
      </c>
      <c r="T55" s="138" t="s">
        <v>391</v>
      </c>
      <c r="U55" s="137">
        <v>73</v>
      </c>
      <c r="V55" s="138" t="s">
        <v>392</v>
      </c>
      <c r="W55" s="153" t="s">
        <v>633</v>
      </c>
      <c r="X55" s="142" t="s">
        <v>488</v>
      </c>
      <c r="Y55" s="142" t="s">
        <v>610</v>
      </c>
      <c r="Z55" s="142" t="s">
        <v>1196</v>
      </c>
      <c r="AA55" s="142">
        <v>1</v>
      </c>
      <c r="AB55" s="137">
        <v>730704</v>
      </c>
      <c r="AC55" s="143" t="s">
        <v>634</v>
      </c>
      <c r="AD55" s="144">
        <v>0</v>
      </c>
      <c r="AE55" s="144">
        <v>0</v>
      </c>
      <c r="AF55" s="144">
        <v>0</v>
      </c>
      <c r="AG55" s="144">
        <v>0</v>
      </c>
      <c r="AH55" s="144">
        <v>0</v>
      </c>
      <c r="AI55" s="144">
        <v>0</v>
      </c>
      <c r="AJ55" s="144">
        <v>0</v>
      </c>
      <c r="AK55" s="144">
        <v>0</v>
      </c>
      <c r="AL55" s="144">
        <v>0</v>
      </c>
      <c r="AM55" s="144">
        <v>0</v>
      </c>
      <c r="AN55" s="144">
        <v>0</v>
      </c>
      <c r="AO55" s="175">
        <v>35000</v>
      </c>
      <c r="AP55" s="146">
        <v>35000</v>
      </c>
      <c r="AQ55" s="146">
        <f t="shared" si="1"/>
        <v>35000</v>
      </c>
      <c r="AR55" s="137"/>
      <c r="AS55" s="137" t="s">
        <v>465</v>
      </c>
      <c r="AT55" s="146"/>
    </row>
    <row r="56" spans="1:49" ht="30.75" customHeight="1" x14ac:dyDescent="0.2">
      <c r="A56" s="134" t="s">
        <v>378</v>
      </c>
      <c r="B56" s="134" t="s">
        <v>378</v>
      </c>
      <c r="C56" s="134" t="s">
        <v>379</v>
      </c>
      <c r="D56" s="158" t="s">
        <v>380</v>
      </c>
      <c r="E56" s="134"/>
      <c r="F56" s="158" t="s">
        <v>627</v>
      </c>
      <c r="G56" s="143" t="s">
        <v>402</v>
      </c>
      <c r="H56" s="135" t="s">
        <v>383</v>
      </c>
      <c r="I56" s="135" t="s">
        <v>384</v>
      </c>
      <c r="J56" s="158" t="s">
        <v>384</v>
      </c>
      <c r="K56" s="172" t="s">
        <v>635</v>
      </c>
      <c r="L56" s="173" t="s">
        <v>498</v>
      </c>
      <c r="M56" s="135" t="s">
        <v>636</v>
      </c>
      <c r="N56" s="191">
        <v>1</v>
      </c>
      <c r="O56" s="133" t="s">
        <v>389</v>
      </c>
      <c r="P56" s="190" t="s">
        <v>511</v>
      </c>
      <c r="Q56" s="138" t="s">
        <v>637</v>
      </c>
      <c r="R56" s="174">
        <v>42376</v>
      </c>
      <c r="S56" s="174">
        <v>42399</v>
      </c>
      <c r="T56" s="138" t="s">
        <v>391</v>
      </c>
      <c r="U56" s="138">
        <v>84</v>
      </c>
      <c r="V56" s="138" t="s">
        <v>392</v>
      </c>
      <c r="W56" s="153" t="s">
        <v>638</v>
      </c>
      <c r="X56" s="142" t="s">
        <v>504</v>
      </c>
      <c r="Y56" s="142">
        <v>1</v>
      </c>
      <c r="Z56" s="142" t="s">
        <v>1195</v>
      </c>
      <c r="AA56" s="142">
        <v>2</v>
      </c>
      <c r="AB56" s="192">
        <v>840106</v>
      </c>
      <c r="AC56" s="143" t="s">
        <v>639</v>
      </c>
      <c r="AD56" s="144">
        <v>0</v>
      </c>
      <c r="AE56" s="175">
        <v>2000</v>
      </c>
      <c r="AF56" s="144">
        <v>0</v>
      </c>
      <c r="AG56" s="144">
        <v>0</v>
      </c>
      <c r="AH56" s="144">
        <v>0</v>
      </c>
      <c r="AI56" s="144">
        <v>0</v>
      </c>
      <c r="AJ56" s="144">
        <v>0</v>
      </c>
      <c r="AK56" s="144">
        <v>0</v>
      </c>
      <c r="AL56" s="144">
        <v>0</v>
      </c>
      <c r="AM56" s="144">
        <v>0</v>
      </c>
      <c r="AN56" s="144">
        <v>0</v>
      </c>
      <c r="AO56" s="144">
        <v>0</v>
      </c>
      <c r="AP56" s="146">
        <v>2000</v>
      </c>
      <c r="AQ56" s="146">
        <f t="shared" si="1"/>
        <v>2000</v>
      </c>
      <c r="AR56" s="137">
        <v>94</v>
      </c>
      <c r="AS56" s="137" t="s">
        <v>506</v>
      </c>
      <c r="AT56" s="146">
        <v>2000</v>
      </c>
    </row>
    <row r="57" spans="1:49" ht="30.75" customHeight="1" x14ac:dyDescent="0.2">
      <c r="A57" s="134" t="s">
        <v>378</v>
      </c>
      <c r="B57" s="134" t="s">
        <v>378</v>
      </c>
      <c r="C57" s="134" t="s">
        <v>379</v>
      </c>
      <c r="D57" s="158" t="s">
        <v>380</v>
      </c>
      <c r="E57" s="134"/>
      <c r="F57" s="158" t="s">
        <v>627</v>
      </c>
      <c r="G57" s="143" t="s">
        <v>402</v>
      </c>
      <c r="H57" s="135" t="s">
        <v>383</v>
      </c>
      <c r="I57" s="137" t="s">
        <v>384</v>
      </c>
      <c r="J57" s="158" t="s">
        <v>384</v>
      </c>
      <c r="K57" s="172" t="s">
        <v>635</v>
      </c>
      <c r="L57" s="173" t="s">
        <v>498</v>
      </c>
      <c r="M57" s="135" t="s">
        <v>640</v>
      </c>
      <c r="N57" s="191">
        <v>1</v>
      </c>
      <c r="O57" s="133" t="s">
        <v>389</v>
      </c>
      <c r="P57" s="190" t="s">
        <v>511</v>
      </c>
      <c r="Q57" s="138" t="s">
        <v>641</v>
      </c>
      <c r="R57" s="174">
        <v>42373</v>
      </c>
      <c r="S57" s="174">
        <v>42400</v>
      </c>
      <c r="T57" s="138" t="s">
        <v>391</v>
      </c>
      <c r="U57" s="138">
        <v>84</v>
      </c>
      <c r="V57" s="138" t="s">
        <v>392</v>
      </c>
      <c r="W57" s="188" t="s">
        <v>642</v>
      </c>
      <c r="X57" s="142" t="s">
        <v>504</v>
      </c>
      <c r="Y57" s="142">
        <v>1</v>
      </c>
      <c r="Z57" s="142" t="s">
        <v>1201</v>
      </c>
      <c r="AA57" s="142">
        <v>1</v>
      </c>
      <c r="AB57" s="137">
        <v>840107</v>
      </c>
      <c r="AC57" s="143" t="s">
        <v>505</v>
      </c>
      <c r="AD57" s="144">
        <v>0</v>
      </c>
      <c r="AE57" s="175">
        <v>23854.99</v>
      </c>
      <c r="AF57" s="144">
        <v>0</v>
      </c>
      <c r="AG57" s="144">
        <v>0</v>
      </c>
      <c r="AH57" s="144">
        <v>0</v>
      </c>
      <c r="AI57" s="144">
        <v>0</v>
      </c>
      <c r="AJ57" s="144">
        <v>0</v>
      </c>
      <c r="AK57" s="144">
        <v>0</v>
      </c>
      <c r="AL57" s="144">
        <v>0</v>
      </c>
      <c r="AM57" s="144">
        <v>0</v>
      </c>
      <c r="AN57" s="144">
        <v>0</v>
      </c>
      <c r="AO57" s="144">
        <v>0</v>
      </c>
      <c r="AP57" s="146">
        <v>23854.99</v>
      </c>
      <c r="AQ57" s="146">
        <f t="shared" si="1"/>
        <v>23854.99</v>
      </c>
      <c r="AR57" s="137">
        <v>118</v>
      </c>
      <c r="AS57" s="137" t="s">
        <v>555</v>
      </c>
      <c r="AT57" s="146">
        <v>20616.96</v>
      </c>
      <c r="AU57" s="159"/>
    </row>
    <row r="58" spans="1:49" ht="30.75" customHeight="1" x14ac:dyDescent="0.2">
      <c r="A58" s="134" t="s">
        <v>378</v>
      </c>
      <c r="B58" s="134" t="s">
        <v>378</v>
      </c>
      <c r="C58" s="134" t="s">
        <v>379</v>
      </c>
      <c r="D58" s="158" t="s">
        <v>380</v>
      </c>
      <c r="E58" s="172"/>
      <c r="F58" s="172" t="s">
        <v>643</v>
      </c>
      <c r="G58" s="172" t="s">
        <v>644</v>
      </c>
      <c r="H58" s="135" t="s">
        <v>383</v>
      </c>
      <c r="I58" s="135" t="s">
        <v>384</v>
      </c>
      <c r="J58" s="158" t="s">
        <v>588</v>
      </c>
      <c r="K58" s="172" t="s">
        <v>645</v>
      </c>
      <c r="L58" s="172" t="s">
        <v>646</v>
      </c>
      <c r="M58" s="172" t="s">
        <v>647</v>
      </c>
      <c r="N58" s="191">
        <v>12</v>
      </c>
      <c r="O58" s="133" t="s">
        <v>648</v>
      </c>
      <c r="P58" s="190" t="s">
        <v>501</v>
      </c>
      <c r="Q58" s="138" t="s">
        <v>649</v>
      </c>
      <c r="R58" s="174">
        <v>42373</v>
      </c>
      <c r="S58" s="174">
        <v>42735</v>
      </c>
      <c r="T58" s="138" t="s">
        <v>391</v>
      </c>
      <c r="U58" s="137">
        <v>73</v>
      </c>
      <c r="V58" s="138" t="s">
        <v>392</v>
      </c>
      <c r="W58" s="180" t="s">
        <v>574</v>
      </c>
      <c r="X58" s="142" t="s">
        <v>575</v>
      </c>
      <c r="Y58" s="142">
        <v>12</v>
      </c>
      <c r="Z58" s="142" t="s">
        <v>1198</v>
      </c>
      <c r="AA58" s="142">
        <v>1</v>
      </c>
      <c r="AB58" s="137">
        <v>730105</v>
      </c>
      <c r="AC58" s="143" t="s">
        <v>575</v>
      </c>
      <c r="AD58" s="155">
        <v>8067.41</v>
      </c>
      <c r="AE58" s="193">
        <v>8067.41</v>
      </c>
      <c r="AF58" s="193">
        <v>8067.41</v>
      </c>
      <c r="AG58" s="193">
        <v>8067.41</v>
      </c>
      <c r="AH58" s="193">
        <v>8067.41</v>
      </c>
      <c r="AI58" s="193">
        <v>8067.41</v>
      </c>
      <c r="AJ58" s="193">
        <v>8067.41</v>
      </c>
      <c r="AK58" s="193">
        <v>8067.41</v>
      </c>
      <c r="AL58" s="193">
        <v>8067.41</v>
      </c>
      <c r="AM58" s="193">
        <v>8067.41</v>
      </c>
      <c r="AN58" s="155">
        <v>8067.41</v>
      </c>
      <c r="AO58" s="144">
        <v>0</v>
      </c>
      <c r="AP58" s="146">
        <v>88741.51</v>
      </c>
      <c r="AQ58" s="146">
        <f t="shared" si="1"/>
        <v>88741.510000000024</v>
      </c>
      <c r="AR58" s="137" t="s">
        <v>650</v>
      </c>
      <c r="AS58" s="137" t="s">
        <v>535</v>
      </c>
      <c r="AT58" s="146">
        <f>9527.17+79214.34</f>
        <v>88741.51</v>
      </c>
    </row>
    <row r="59" spans="1:49" ht="30.75" customHeight="1" x14ac:dyDescent="0.2">
      <c r="A59" s="134" t="s">
        <v>378</v>
      </c>
      <c r="B59" s="134" t="s">
        <v>378</v>
      </c>
      <c r="C59" s="134" t="s">
        <v>379</v>
      </c>
      <c r="D59" s="158" t="s">
        <v>380</v>
      </c>
      <c r="E59" s="172"/>
      <c r="F59" s="172" t="s">
        <v>643</v>
      </c>
      <c r="G59" s="172" t="s">
        <v>644</v>
      </c>
      <c r="H59" s="135" t="s">
        <v>383</v>
      </c>
      <c r="I59" s="135" t="s">
        <v>384</v>
      </c>
      <c r="J59" s="158" t="s">
        <v>588</v>
      </c>
      <c r="K59" s="172" t="s">
        <v>645</v>
      </c>
      <c r="L59" s="172" t="s">
        <v>646</v>
      </c>
      <c r="M59" s="172" t="s">
        <v>651</v>
      </c>
      <c r="N59" s="191">
        <v>12</v>
      </c>
      <c r="O59" s="133" t="s">
        <v>648</v>
      </c>
      <c r="P59" s="190"/>
      <c r="Q59" s="138" t="s">
        <v>652</v>
      </c>
      <c r="R59" s="174">
        <v>42430</v>
      </c>
      <c r="S59" s="174">
        <v>42735</v>
      </c>
      <c r="T59" s="138" t="s">
        <v>391</v>
      </c>
      <c r="U59" s="137">
        <v>73</v>
      </c>
      <c r="V59" s="138" t="s">
        <v>392</v>
      </c>
      <c r="W59" s="180" t="s">
        <v>574</v>
      </c>
      <c r="X59" s="142" t="s">
        <v>575</v>
      </c>
      <c r="Y59" s="142">
        <v>12</v>
      </c>
      <c r="Z59" s="142" t="s">
        <v>1198</v>
      </c>
      <c r="AA59" s="142">
        <v>1</v>
      </c>
      <c r="AB59" s="137">
        <v>730105</v>
      </c>
      <c r="AC59" s="143" t="s">
        <v>575</v>
      </c>
      <c r="AD59" s="144">
        <v>0</v>
      </c>
      <c r="AE59" s="178">
        <v>0</v>
      </c>
      <c r="AF59" s="178">
        <v>0</v>
      </c>
      <c r="AG59" s="193">
        <v>1000</v>
      </c>
      <c r="AH59" s="193">
        <v>1000</v>
      </c>
      <c r="AI59" s="193">
        <v>1000</v>
      </c>
      <c r="AJ59" s="193">
        <v>1000</v>
      </c>
      <c r="AK59" s="193">
        <v>1000</v>
      </c>
      <c r="AL59" s="193">
        <v>1000</v>
      </c>
      <c r="AM59" s="193">
        <v>1000</v>
      </c>
      <c r="AN59" s="155">
        <v>1000</v>
      </c>
      <c r="AO59" s="155">
        <v>67.41</v>
      </c>
      <c r="AP59" s="146">
        <v>8067.41</v>
      </c>
      <c r="AQ59" s="146">
        <f t="shared" si="1"/>
        <v>8067.41</v>
      </c>
      <c r="AR59" s="137">
        <v>116</v>
      </c>
      <c r="AS59" s="137" t="s">
        <v>535</v>
      </c>
      <c r="AT59" s="146">
        <v>8067.41</v>
      </c>
    </row>
    <row r="60" spans="1:49" ht="30.75" customHeight="1" x14ac:dyDescent="0.2">
      <c r="A60" s="134" t="s">
        <v>378</v>
      </c>
      <c r="B60" s="134" t="s">
        <v>378</v>
      </c>
      <c r="C60" s="134" t="s">
        <v>379</v>
      </c>
      <c r="D60" s="158" t="s">
        <v>380</v>
      </c>
      <c r="E60" s="172"/>
      <c r="F60" s="172" t="s">
        <v>643</v>
      </c>
      <c r="G60" s="172" t="s">
        <v>644</v>
      </c>
      <c r="H60" s="135" t="s">
        <v>383</v>
      </c>
      <c r="I60" s="135" t="s">
        <v>384</v>
      </c>
      <c r="J60" s="158" t="s">
        <v>588</v>
      </c>
      <c r="K60" s="172" t="s">
        <v>570</v>
      </c>
      <c r="L60" s="172" t="s">
        <v>653</v>
      </c>
      <c r="M60" s="172" t="s">
        <v>654</v>
      </c>
      <c r="N60" s="191">
        <v>1</v>
      </c>
      <c r="O60" s="133" t="s">
        <v>655</v>
      </c>
      <c r="P60" s="190"/>
      <c r="Q60" s="138" t="s">
        <v>656</v>
      </c>
      <c r="R60" s="174">
        <v>42432</v>
      </c>
      <c r="S60" s="174">
        <v>42459</v>
      </c>
      <c r="T60" s="140" t="s">
        <v>391</v>
      </c>
      <c r="U60" s="137">
        <v>73</v>
      </c>
      <c r="V60" s="138" t="s">
        <v>392</v>
      </c>
      <c r="W60" s="188" t="s">
        <v>657</v>
      </c>
      <c r="X60" s="142" t="s">
        <v>658</v>
      </c>
      <c r="Y60" s="142">
        <v>1</v>
      </c>
      <c r="Z60" s="142" t="s">
        <v>1195</v>
      </c>
      <c r="AA60" s="142">
        <v>3</v>
      </c>
      <c r="AB60" s="137">
        <v>730209</v>
      </c>
      <c r="AC60" s="143" t="s">
        <v>659</v>
      </c>
      <c r="AD60" s="144">
        <v>0</v>
      </c>
      <c r="AE60" s="144">
        <v>0</v>
      </c>
      <c r="AF60" s="155">
        <v>570</v>
      </c>
      <c r="AG60" s="144">
        <v>0</v>
      </c>
      <c r="AH60" s="144">
        <v>0</v>
      </c>
      <c r="AI60" s="144">
        <v>0</v>
      </c>
      <c r="AJ60" s="144">
        <v>0</v>
      </c>
      <c r="AK60" s="144">
        <v>0</v>
      </c>
      <c r="AL60" s="144">
        <v>0</v>
      </c>
      <c r="AM60" s="144">
        <v>0</v>
      </c>
      <c r="AN60" s="144">
        <v>0</v>
      </c>
      <c r="AO60" s="144">
        <v>0</v>
      </c>
      <c r="AP60" s="146">
        <v>570</v>
      </c>
      <c r="AQ60" s="146">
        <f t="shared" si="1"/>
        <v>570</v>
      </c>
      <c r="AR60" s="137"/>
      <c r="AS60" s="137" t="s">
        <v>465</v>
      </c>
      <c r="AT60" s="146"/>
    </row>
    <row r="61" spans="1:49" ht="30.75" customHeight="1" x14ac:dyDescent="0.2">
      <c r="A61" s="134" t="s">
        <v>378</v>
      </c>
      <c r="B61" s="134" t="s">
        <v>378</v>
      </c>
      <c r="C61" s="134" t="s">
        <v>379</v>
      </c>
      <c r="D61" s="158" t="s">
        <v>380</v>
      </c>
      <c r="E61" s="172"/>
      <c r="F61" s="172" t="s">
        <v>643</v>
      </c>
      <c r="G61" s="172" t="s">
        <v>644</v>
      </c>
      <c r="H61" s="135" t="s">
        <v>383</v>
      </c>
      <c r="I61" s="135" t="s">
        <v>384</v>
      </c>
      <c r="J61" s="158" t="s">
        <v>588</v>
      </c>
      <c r="K61" s="172" t="s">
        <v>660</v>
      </c>
      <c r="L61" s="172" t="s">
        <v>661</v>
      </c>
      <c r="M61" s="135" t="s">
        <v>662</v>
      </c>
      <c r="N61" s="191">
        <v>1</v>
      </c>
      <c r="O61" s="133" t="s">
        <v>663</v>
      </c>
      <c r="P61" s="190"/>
      <c r="Q61" s="138" t="s">
        <v>664</v>
      </c>
      <c r="R61" s="174">
        <v>42370</v>
      </c>
      <c r="S61" s="174">
        <v>42400</v>
      </c>
      <c r="T61" s="138" t="s">
        <v>391</v>
      </c>
      <c r="U61" s="138">
        <v>84</v>
      </c>
      <c r="V61" s="138" t="s">
        <v>392</v>
      </c>
      <c r="W61" s="153" t="s">
        <v>665</v>
      </c>
      <c r="X61" s="142" t="s">
        <v>666</v>
      </c>
      <c r="Y61" s="142">
        <v>1</v>
      </c>
      <c r="Z61" s="142" t="s">
        <v>1202</v>
      </c>
      <c r="AA61" s="142">
        <v>2</v>
      </c>
      <c r="AB61" s="137">
        <v>840103</v>
      </c>
      <c r="AC61" s="143" t="s">
        <v>667</v>
      </c>
      <c r="AD61" s="144">
        <v>0</v>
      </c>
      <c r="AE61" s="144">
        <v>0</v>
      </c>
      <c r="AF61" s="155">
        <v>8090</v>
      </c>
      <c r="AG61" s="144">
        <v>0</v>
      </c>
      <c r="AH61" s="144">
        <v>0</v>
      </c>
      <c r="AI61" s="144">
        <v>0</v>
      </c>
      <c r="AJ61" s="144">
        <v>0</v>
      </c>
      <c r="AK61" s="144">
        <v>0</v>
      </c>
      <c r="AL61" s="144">
        <v>0</v>
      </c>
      <c r="AM61" s="144">
        <v>0</v>
      </c>
      <c r="AN61" s="144">
        <v>0</v>
      </c>
      <c r="AO61" s="144">
        <v>0</v>
      </c>
      <c r="AP61" s="146">
        <v>8090</v>
      </c>
      <c r="AQ61" s="146">
        <f t="shared" si="1"/>
        <v>8090</v>
      </c>
      <c r="AR61" s="137"/>
      <c r="AS61" s="137" t="s">
        <v>465</v>
      </c>
      <c r="AT61" s="146"/>
    </row>
    <row r="62" spans="1:49" ht="30.75" customHeight="1" x14ac:dyDescent="0.2">
      <c r="A62" s="134" t="s">
        <v>378</v>
      </c>
      <c r="B62" s="134" t="s">
        <v>378</v>
      </c>
      <c r="C62" s="134" t="s">
        <v>379</v>
      </c>
      <c r="D62" s="158" t="s">
        <v>380</v>
      </c>
      <c r="E62" s="172"/>
      <c r="F62" s="172" t="s">
        <v>643</v>
      </c>
      <c r="G62" s="172" t="s">
        <v>644</v>
      </c>
      <c r="H62" s="135" t="s">
        <v>383</v>
      </c>
      <c r="I62" s="135" t="s">
        <v>384</v>
      </c>
      <c r="J62" s="158" t="s">
        <v>588</v>
      </c>
      <c r="K62" s="172" t="s">
        <v>660</v>
      </c>
      <c r="L62" s="173" t="s">
        <v>498</v>
      </c>
      <c r="M62" s="135" t="s">
        <v>668</v>
      </c>
      <c r="N62" s="191">
        <v>3</v>
      </c>
      <c r="O62" s="133" t="s">
        <v>389</v>
      </c>
      <c r="P62" s="172" t="s">
        <v>669</v>
      </c>
      <c r="Q62" s="138" t="s">
        <v>670</v>
      </c>
      <c r="R62" s="174">
        <v>42373</v>
      </c>
      <c r="S62" s="174">
        <v>42400</v>
      </c>
      <c r="T62" s="138" t="s">
        <v>391</v>
      </c>
      <c r="U62" s="138">
        <v>84</v>
      </c>
      <c r="V62" s="138" t="s">
        <v>392</v>
      </c>
      <c r="W62" s="153" t="s">
        <v>503</v>
      </c>
      <c r="X62" s="142" t="s">
        <v>504</v>
      </c>
      <c r="Y62" s="142">
        <v>3</v>
      </c>
      <c r="Z62" s="142" t="s">
        <v>1202</v>
      </c>
      <c r="AA62" s="142">
        <v>2</v>
      </c>
      <c r="AB62" s="137">
        <v>840107</v>
      </c>
      <c r="AC62" s="143" t="s">
        <v>505</v>
      </c>
      <c r="AD62" s="144">
        <v>0</v>
      </c>
      <c r="AE62" s="155">
        <v>3600</v>
      </c>
      <c r="AF62" s="144">
        <v>0</v>
      </c>
      <c r="AG62" s="144">
        <v>0</v>
      </c>
      <c r="AH62" s="144">
        <v>0</v>
      </c>
      <c r="AI62" s="144">
        <v>0</v>
      </c>
      <c r="AJ62" s="144">
        <v>0</v>
      </c>
      <c r="AK62" s="144">
        <v>0</v>
      </c>
      <c r="AL62" s="144">
        <v>0</v>
      </c>
      <c r="AM62" s="144">
        <v>0</v>
      </c>
      <c r="AN62" s="144">
        <v>0</v>
      </c>
      <c r="AO62" s="144">
        <v>0</v>
      </c>
      <c r="AP62" s="146">
        <v>3600</v>
      </c>
      <c r="AQ62" s="146">
        <f t="shared" si="1"/>
        <v>3600</v>
      </c>
      <c r="AR62" s="137"/>
      <c r="AS62" s="137" t="s">
        <v>465</v>
      </c>
      <c r="AT62" s="146"/>
    </row>
    <row r="63" spans="1:49" ht="30.75" customHeight="1" x14ac:dyDescent="0.2">
      <c r="A63" s="134" t="s">
        <v>378</v>
      </c>
      <c r="B63" s="134" t="s">
        <v>378</v>
      </c>
      <c r="C63" s="134" t="s">
        <v>379</v>
      </c>
      <c r="D63" s="158" t="s">
        <v>380</v>
      </c>
      <c r="E63" s="172"/>
      <c r="F63" s="172" t="s">
        <v>643</v>
      </c>
      <c r="G63" s="172" t="s">
        <v>644</v>
      </c>
      <c r="H63" s="135" t="s">
        <v>383</v>
      </c>
      <c r="I63" s="135" t="s">
        <v>384</v>
      </c>
      <c r="J63" s="158" t="s">
        <v>588</v>
      </c>
      <c r="K63" s="172" t="s">
        <v>660</v>
      </c>
      <c r="L63" s="172" t="s">
        <v>661</v>
      </c>
      <c r="M63" s="135" t="s">
        <v>671</v>
      </c>
      <c r="N63" s="191">
        <v>2</v>
      </c>
      <c r="O63" s="133" t="s">
        <v>389</v>
      </c>
      <c r="P63" s="190" t="s">
        <v>672</v>
      </c>
      <c r="Q63" s="138" t="s">
        <v>673</v>
      </c>
      <c r="R63" s="174">
        <v>42373</v>
      </c>
      <c r="S63" s="174">
        <v>42400</v>
      </c>
      <c r="T63" s="138" t="s">
        <v>391</v>
      </c>
      <c r="U63" s="138">
        <v>84</v>
      </c>
      <c r="V63" s="138" t="s">
        <v>392</v>
      </c>
      <c r="W63" s="153" t="s">
        <v>665</v>
      </c>
      <c r="X63" s="142" t="s">
        <v>666</v>
      </c>
      <c r="Y63" s="142">
        <v>2</v>
      </c>
      <c r="Z63" s="142" t="s">
        <v>1202</v>
      </c>
      <c r="AA63" s="142">
        <v>2</v>
      </c>
      <c r="AB63" s="137">
        <v>840103</v>
      </c>
      <c r="AC63" s="143" t="s">
        <v>667</v>
      </c>
      <c r="AD63" s="144">
        <v>0</v>
      </c>
      <c r="AE63" s="155">
        <v>300</v>
      </c>
      <c r="AF63" s="144">
        <v>0</v>
      </c>
      <c r="AG63" s="144">
        <v>0</v>
      </c>
      <c r="AH63" s="144">
        <v>0</v>
      </c>
      <c r="AI63" s="144">
        <v>0</v>
      </c>
      <c r="AJ63" s="144">
        <v>0</v>
      </c>
      <c r="AK63" s="144">
        <v>0</v>
      </c>
      <c r="AL63" s="144">
        <v>0</v>
      </c>
      <c r="AM63" s="144">
        <v>0</v>
      </c>
      <c r="AN63" s="144">
        <v>0</v>
      </c>
      <c r="AO63" s="144">
        <v>0</v>
      </c>
      <c r="AP63" s="146">
        <v>300</v>
      </c>
      <c r="AQ63" s="146">
        <f t="shared" si="1"/>
        <v>300</v>
      </c>
      <c r="AR63" s="137"/>
      <c r="AS63" s="137" t="s">
        <v>465</v>
      </c>
      <c r="AT63" s="146"/>
    </row>
    <row r="64" spans="1:49" ht="30.75" customHeight="1" x14ac:dyDescent="0.2">
      <c r="A64" s="134" t="s">
        <v>378</v>
      </c>
      <c r="B64" s="134" t="s">
        <v>378</v>
      </c>
      <c r="C64" s="134" t="s">
        <v>379</v>
      </c>
      <c r="D64" s="158" t="s">
        <v>380</v>
      </c>
      <c r="E64" s="172"/>
      <c r="F64" s="172" t="s">
        <v>643</v>
      </c>
      <c r="G64" s="172" t="s">
        <v>644</v>
      </c>
      <c r="H64" s="135" t="s">
        <v>383</v>
      </c>
      <c r="I64" s="135" t="s">
        <v>384</v>
      </c>
      <c r="J64" s="158" t="s">
        <v>588</v>
      </c>
      <c r="K64" s="172" t="s">
        <v>660</v>
      </c>
      <c r="L64" s="172" t="s">
        <v>674</v>
      </c>
      <c r="M64" s="135" t="s">
        <v>675</v>
      </c>
      <c r="N64" s="191">
        <v>1</v>
      </c>
      <c r="O64" s="133" t="s">
        <v>389</v>
      </c>
      <c r="P64" s="190"/>
      <c r="Q64" s="138" t="s">
        <v>676</v>
      </c>
      <c r="R64" s="174">
        <v>42373</v>
      </c>
      <c r="S64" s="174">
        <v>42521</v>
      </c>
      <c r="T64" s="138" t="s">
        <v>391</v>
      </c>
      <c r="U64" s="138">
        <v>84</v>
      </c>
      <c r="V64" s="138" t="s">
        <v>392</v>
      </c>
      <c r="W64" s="153" t="s">
        <v>638</v>
      </c>
      <c r="X64" s="142" t="s">
        <v>504</v>
      </c>
      <c r="Y64" s="142">
        <v>1</v>
      </c>
      <c r="Z64" s="142" t="s">
        <v>1202</v>
      </c>
      <c r="AA64" s="142">
        <v>2</v>
      </c>
      <c r="AB64" s="137">
        <v>840104</v>
      </c>
      <c r="AC64" s="143" t="s">
        <v>677</v>
      </c>
      <c r="AD64" s="144">
        <v>0</v>
      </c>
      <c r="AE64" s="144">
        <v>0</v>
      </c>
      <c r="AF64" s="144">
        <v>0</v>
      </c>
      <c r="AG64" s="144">
        <v>0</v>
      </c>
      <c r="AH64" s="155">
        <v>71145.009999999995</v>
      </c>
      <c r="AI64" s="144">
        <v>0</v>
      </c>
      <c r="AJ64" s="144">
        <v>0</v>
      </c>
      <c r="AK64" s="144">
        <v>0</v>
      </c>
      <c r="AL64" s="144">
        <v>0</v>
      </c>
      <c r="AM64" s="144">
        <v>0</v>
      </c>
      <c r="AN64" s="144">
        <v>0</v>
      </c>
      <c r="AO64" s="144">
        <v>0</v>
      </c>
      <c r="AP64" s="146">
        <v>71145.009999999995</v>
      </c>
      <c r="AQ64" s="146">
        <f t="shared" si="1"/>
        <v>71145.009999999995</v>
      </c>
      <c r="AR64" s="137"/>
      <c r="AS64" s="137" t="s">
        <v>465</v>
      </c>
      <c r="AT64" s="146"/>
    </row>
    <row r="65" spans="1:49" ht="30.75" customHeight="1" x14ac:dyDescent="0.2">
      <c r="A65" s="134" t="s">
        <v>378</v>
      </c>
      <c r="B65" s="134" t="s">
        <v>378</v>
      </c>
      <c r="C65" s="134" t="s">
        <v>379</v>
      </c>
      <c r="D65" s="158" t="s">
        <v>380</v>
      </c>
      <c r="E65" s="172"/>
      <c r="F65" s="172" t="s">
        <v>643</v>
      </c>
      <c r="G65" s="172" t="s">
        <v>644</v>
      </c>
      <c r="H65" s="135" t="s">
        <v>383</v>
      </c>
      <c r="I65" s="135" t="s">
        <v>384</v>
      </c>
      <c r="J65" s="158" t="s">
        <v>588</v>
      </c>
      <c r="K65" s="172" t="s">
        <v>660</v>
      </c>
      <c r="L65" s="172" t="s">
        <v>661</v>
      </c>
      <c r="M65" s="135" t="s">
        <v>678</v>
      </c>
      <c r="N65" s="191">
        <v>2</v>
      </c>
      <c r="O65" s="133" t="s">
        <v>389</v>
      </c>
      <c r="P65" s="190" t="s">
        <v>679</v>
      </c>
      <c r="Q65" s="138" t="s">
        <v>680</v>
      </c>
      <c r="R65" s="174">
        <v>42373</v>
      </c>
      <c r="S65" s="174">
        <v>42521</v>
      </c>
      <c r="T65" s="138" t="s">
        <v>391</v>
      </c>
      <c r="U65" s="138">
        <v>84</v>
      </c>
      <c r="V65" s="138" t="s">
        <v>392</v>
      </c>
      <c r="W65" s="153" t="s">
        <v>638</v>
      </c>
      <c r="X65" s="142" t="s">
        <v>504</v>
      </c>
      <c r="Y65" s="142">
        <v>2</v>
      </c>
      <c r="Z65" s="142" t="s">
        <v>1195</v>
      </c>
      <c r="AA65" s="142">
        <v>2</v>
      </c>
      <c r="AB65" s="137">
        <v>840104</v>
      </c>
      <c r="AC65" s="143" t="s">
        <v>677</v>
      </c>
      <c r="AD65" s="144">
        <v>0</v>
      </c>
      <c r="AE65" s="144">
        <v>0</v>
      </c>
      <c r="AF65" s="144">
        <v>0</v>
      </c>
      <c r="AG65" s="144">
        <v>0</v>
      </c>
      <c r="AH65" s="155">
        <v>400</v>
      </c>
      <c r="AI65" s="144">
        <v>0</v>
      </c>
      <c r="AJ65" s="144">
        <v>0</v>
      </c>
      <c r="AK65" s="144">
        <v>0</v>
      </c>
      <c r="AL65" s="144">
        <v>0</v>
      </c>
      <c r="AM65" s="144">
        <v>0</v>
      </c>
      <c r="AN65" s="144">
        <v>0</v>
      </c>
      <c r="AO65" s="144">
        <v>0</v>
      </c>
      <c r="AP65" s="146">
        <v>400</v>
      </c>
      <c r="AQ65" s="146">
        <f t="shared" si="1"/>
        <v>400</v>
      </c>
      <c r="AR65" s="137"/>
      <c r="AS65" s="137" t="s">
        <v>465</v>
      </c>
      <c r="AT65" s="146"/>
    </row>
    <row r="66" spans="1:49" ht="30.75" customHeight="1" x14ac:dyDescent="0.2">
      <c r="A66" s="134" t="s">
        <v>378</v>
      </c>
      <c r="B66" s="134" t="s">
        <v>378</v>
      </c>
      <c r="C66" s="134" t="s">
        <v>379</v>
      </c>
      <c r="D66" s="158" t="s">
        <v>380</v>
      </c>
      <c r="E66" s="172"/>
      <c r="F66" s="172" t="s">
        <v>643</v>
      </c>
      <c r="G66" s="172" t="s">
        <v>644</v>
      </c>
      <c r="H66" s="135" t="s">
        <v>383</v>
      </c>
      <c r="I66" s="135" t="s">
        <v>384</v>
      </c>
      <c r="J66" s="158" t="s">
        <v>588</v>
      </c>
      <c r="K66" s="172" t="s">
        <v>660</v>
      </c>
      <c r="L66" s="172" t="s">
        <v>661</v>
      </c>
      <c r="M66" s="135" t="s">
        <v>681</v>
      </c>
      <c r="N66" s="191">
        <v>1</v>
      </c>
      <c r="O66" s="133" t="s">
        <v>389</v>
      </c>
      <c r="P66" s="190"/>
      <c r="Q66" s="138" t="s">
        <v>682</v>
      </c>
      <c r="R66" s="174">
        <v>42373</v>
      </c>
      <c r="S66" s="174">
        <v>42521</v>
      </c>
      <c r="T66" s="138" t="s">
        <v>391</v>
      </c>
      <c r="U66" s="138">
        <v>84</v>
      </c>
      <c r="V66" s="138" t="s">
        <v>392</v>
      </c>
      <c r="W66" s="153" t="s">
        <v>665</v>
      </c>
      <c r="X66" s="142" t="s">
        <v>666</v>
      </c>
      <c r="Y66" s="142">
        <v>1</v>
      </c>
      <c r="Z66" s="142" t="s">
        <v>1202</v>
      </c>
      <c r="AA66" s="142">
        <v>2</v>
      </c>
      <c r="AB66" s="137">
        <v>840103</v>
      </c>
      <c r="AC66" s="143" t="s">
        <v>667</v>
      </c>
      <c r="AD66" s="144">
        <v>0</v>
      </c>
      <c r="AE66" s="144">
        <v>0</v>
      </c>
      <c r="AF66" s="144">
        <v>0</v>
      </c>
      <c r="AG66" s="144">
        <v>0</v>
      </c>
      <c r="AH66" s="155">
        <v>180</v>
      </c>
      <c r="AI66" s="144">
        <v>0</v>
      </c>
      <c r="AJ66" s="144">
        <v>0</v>
      </c>
      <c r="AK66" s="144">
        <v>0</v>
      </c>
      <c r="AL66" s="144">
        <v>0</v>
      </c>
      <c r="AM66" s="144">
        <v>0</v>
      </c>
      <c r="AN66" s="144">
        <v>0</v>
      </c>
      <c r="AO66" s="144">
        <v>0</v>
      </c>
      <c r="AP66" s="146">
        <v>180</v>
      </c>
      <c r="AQ66" s="146">
        <f t="shared" si="1"/>
        <v>180</v>
      </c>
      <c r="AR66" s="137"/>
      <c r="AS66" s="137" t="s">
        <v>465</v>
      </c>
      <c r="AT66" s="146"/>
    </row>
    <row r="67" spans="1:49" ht="30.75" customHeight="1" x14ac:dyDescent="0.2">
      <c r="A67" s="134" t="s">
        <v>378</v>
      </c>
      <c r="B67" s="134" t="s">
        <v>378</v>
      </c>
      <c r="C67" s="134" t="s">
        <v>379</v>
      </c>
      <c r="D67" s="158" t="s">
        <v>380</v>
      </c>
      <c r="E67" s="172"/>
      <c r="F67" s="172" t="s">
        <v>643</v>
      </c>
      <c r="G67" s="172" t="s">
        <v>644</v>
      </c>
      <c r="H67" s="135" t="s">
        <v>383</v>
      </c>
      <c r="I67" s="135" t="s">
        <v>384</v>
      </c>
      <c r="J67" s="158" t="s">
        <v>588</v>
      </c>
      <c r="K67" s="172" t="s">
        <v>660</v>
      </c>
      <c r="L67" s="172" t="s">
        <v>661</v>
      </c>
      <c r="M67" s="135" t="s">
        <v>683</v>
      </c>
      <c r="N67" s="191">
        <v>2</v>
      </c>
      <c r="O67" s="133" t="s">
        <v>684</v>
      </c>
      <c r="P67" s="190" t="s">
        <v>679</v>
      </c>
      <c r="Q67" s="138" t="s">
        <v>685</v>
      </c>
      <c r="R67" s="174">
        <v>42389</v>
      </c>
      <c r="S67" s="174">
        <v>42420</v>
      </c>
      <c r="T67" s="138" t="s">
        <v>391</v>
      </c>
      <c r="U67" s="138">
        <v>84</v>
      </c>
      <c r="V67" s="138" t="s">
        <v>392</v>
      </c>
      <c r="W67" s="153" t="s">
        <v>665</v>
      </c>
      <c r="X67" s="142" t="s">
        <v>666</v>
      </c>
      <c r="Y67" s="142">
        <v>2</v>
      </c>
      <c r="Z67" s="142" t="s">
        <v>1202</v>
      </c>
      <c r="AA67" s="142">
        <v>2</v>
      </c>
      <c r="AB67" s="137">
        <v>840103</v>
      </c>
      <c r="AC67" s="143" t="s">
        <v>667</v>
      </c>
      <c r="AD67" s="144">
        <v>0</v>
      </c>
      <c r="AE67" s="155">
        <v>1200</v>
      </c>
      <c r="AF67" s="144">
        <v>0</v>
      </c>
      <c r="AG67" s="144">
        <v>0</v>
      </c>
      <c r="AH67" s="144">
        <v>0</v>
      </c>
      <c r="AI67" s="144">
        <v>0</v>
      </c>
      <c r="AJ67" s="144">
        <v>0</v>
      </c>
      <c r="AK67" s="144">
        <v>0</v>
      </c>
      <c r="AL67" s="144">
        <v>0</v>
      </c>
      <c r="AM67" s="144">
        <v>0</v>
      </c>
      <c r="AN67" s="144">
        <v>0</v>
      </c>
      <c r="AO67" s="144">
        <v>0</v>
      </c>
      <c r="AP67" s="146">
        <v>1200</v>
      </c>
      <c r="AQ67" s="146">
        <f t="shared" si="1"/>
        <v>1200</v>
      </c>
      <c r="AR67" s="137"/>
      <c r="AS67" s="137" t="s">
        <v>465</v>
      </c>
      <c r="AT67" s="146"/>
    </row>
    <row r="68" spans="1:49" ht="30.75" customHeight="1" x14ac:dyDescent="0.2">
      <c r="A68" s="134" t="s">
        <v>378</v>
      </c>
      <c r="B68" s="134" t="s">
        <v>378</v>
      </c>
      <c r="C68" s="134" t="s">
        <v>379</v>
      </c>
      <c r="D68" s="158" t="s">
        <v>380</v>
      </c>
      <c r="E68" s="172"/>
      <c r="F68" s="172" t="s">
        <v>643</v>
      </c>
      <c r="G68" s="172" t="s">
        <v>644</v>
      </c>
      <c r="H68" s="135" t="s">
        <v>383</v>
      </c>
      <c r="I68" s="135" t="s">
        <v>384</v>
      </c>
      <c r="J68" s="158" t="s">
        <v>588</v>
      </c>
      <c r="K68" s="172" t="s">
        <v>660</v>
      </c>
      <c r="L68" s="172" t="s">
        <v>661</v>
      </c>
      <c r="M68" s="135" t="s">
        <v>686</v>
      </c>
      <c r="N68" s="191">
        <v>1</v>
      </c>
      <c r="O68" s="133" t="s">
        <v>389</v>
      </c>
      <c r="P68" s="190"/>
      <c r="Q68" s="138" t="s">
        <v>687</v>
      </c>
      <c r="R68" s="174">
        <v>42373</v>
      </c>
      <c r="S68" s="174">
        <v>42521</v>
      </c>
      <c r="T68" s="138" t="s">
        <v>391</v>
      </c>
      <c r="U68" s="138">
        <v>84</v>
      </c>
      <c r="V68" s="138" t="s">
        <v>392</v>
      </c>
      <c r="W68" s="153" t="s">
        <v>638</v>
      </c>
      <c r="X68" s="142" t="s">
        <v>504</v>
      </c>
      <c r="Y68" s="142">
        <v>1</v>
      </c>
      <c r="Z68" s="142" t="s">
        <v>1195</v>
      </c>
      <c r="AA68" s="142">
        <v>2</v>
      </c>
      <c r="AB68" s="137">
        <v>840104</v>
      </c>
      <c r="AC68" s="143" t="s">
        <v>677</v>
      </c>
      <c r="AD68" s="144">
        <v>0</v>
      </c>
      <c r="AE68" s="155">
        <v>200</v>
      </c>
      <c r="AF68" s="144">
        <v>0</v>
      </c>
      <c r="AG68" s="144">
        <v>0</v>
      </c>
      <c r="AH68" s="144">
        <v>0</v>
      </c>
      <c r="AI68" s="144">
        <v>0</v>
      </c>
      <c r="AJ68" s="144">
        <v>0</v>
      </c>
      <c r="AK68" s="144">
        <v>0</v>
      </c>
      <c r="AL68" s="144">
        <v>0</v>
      </c>
      <c r="AM68" s="144">
        <v>0</v>
      </c>
      <c r="AN68" s="144">
        <v>0</v>
      </c>
      <c r="AO68" s="144">
        <v>0</v>
      </c>
      <c r="AP68" s="146">
        <v>200</v>
      </c>
      <c r="AQ68" s="146">
        <f t="shared" si="1"/>
        <v>200</v>
      </c>
      <c r="AR68" s="137"/>
      <c r="AS68" s="137" t="s">
        <v>465</v>
      </c>
      <c r="AT68" s="146"/>
    </row>
    <row r="69" spans="1:49" ht="30.75" customHeight="1" x14ac:dyDescent="0.2">
      <c r="A69" s="143" t="s">
        <v>490</v>
      </c>
      <c r="B69" s="143" t="s">
        <v>491</v>
      </c>
      <c r="C69" s="134" t="s">
        <v>492</v>
      </c>
      <c r="D69" s="182" t="s">
        <v>380</v>
      </c>
      <c r="E69" s="143" t="s">
        <v>586</v>
      </c>
      <c r="F69" s="143" t="s">
        <v>605</v>
      </c>
      <c r="G69" s="143" t="s">
        <v>382</v>
      </c>
      <c r="H69" s="149" t="s">
        <v>403</v>
      </c>
      <c r="I69" s="137" t="s">
        <v>404</v>
      </c>
      <c r="J69" s="182" t="s">
        <v>588</v>
      </c>
      <c r="K69" s="143" t="s">
        <v>485</v>
      </c>
      <c r="L69" s="143" t="s">
        <v>688</v>
      </c>
      <c r="M69" s="187" t="s">
        <v>689</v>
      </c>
      <c r="N69" s="133">
        <v>2</v>
      </c>
      <c r="O69" s="133" t="s">
        <v>485</v>
      </c>
      <c r="P69" s="183" t="s">
        <v>501</v>
      </c>
      <c r="Q69" s="162" t="s">
        <v>690</v>
      </c>
      <c r="R69" s="194">
        <v>42373</v>
      </c>
      <c r="S69" s="194">
        <v>42400</v>
      </c>
      <c r="T69" s="138" t="s">
        <v>391</v>
      </c>
      <c r="U69" s="138">
        <v>73</v>
      </c>
      <c r="V69" s="162" t="s">
        <v>392</v>
      </c>
      <c r="W69" s="164" t="s">
        <v>483</v>
      </c>
      <c r="X69" s="165" t="s">
        <v>488</v>
      </c>
      <c r="Y69" s="142">
        <v>2</v>
      </c>
      <c r="Z69" s="165" t="s">
        <v>1193</v>
      </c>
      <c r="AA69" s="165">
        <v>2</v>
      </c>
      <c r="AB69" s="166">
        <v>730702</v>
      </c>
      <c r="AC69" s="167" t="s">
        <v>489</v>
      </c>
      <c r="AD69" s="168">
        <v>0</v>
      </c>
      <c r="AE69" s="195">
        <v>6000</v>
      </c>
      <c r="AF69" s="168">
        <v>0</v>
      </c>
      <c r="AG69" s="168">
        <v>0</v>
      </c>
      <c r="AH69" s="168">
        <v>0</v>
      </c>
      <c r="AI69" s="168">
        <v>0</v>
      </c>
      <c r="AJ69" s="168">
        <v>0</v>
      </c>
      <c r="AK69" s="168">
        <v>0</v>
      </c>
      <c r="AL69" s="168">
        <v>0</v>
      </c>
      <c r="AM69" s="168">
        <v>0</v>
      </c>
      <c r="AN69" s="168">
        <v>0</v>
      </c>
      <c r="AO69" s="168">
        <v>0</v>
      </c>
      <c r="AP69" s="146">
        <v>6000</v>
      </c>
      <c r="AQ69" s="169">
        <f t="shared" si="1"/>
        <v>6000</v>
      </c>
      <c r="AR69" s="170">
        <v>75</v>
      </c>
      <c r="AS69" s="170" t="s">
        <v>506</v>
      </c>
      <c r="AT69" s="169">
        <v>6000</v>
      </c>
      <c r="AU69" s="171"/>
      <c r="AV69" s="171"/>
      <c r="AW69" s="171"/>
    </row>
    <row r="70" spans="1:49" ht="30.75" customHeight="1" x14ac:dyDescent="0.3">
      <c r="A70" s="133" t="s">
        <v>378</v>
      </c>
      <c r="B70" s="134" t="s">
        <v>378</v>
      </c>
      <c r="C70" s="133" t="s">
        <v>379</v>
      </c>
      <c r="D70" s="133" t="s">
        <v>380</v>
      </c>
      <c r="E70" s="135"/>
      <c r="F70" s="135" t="s">
        <v>381</v>
      </c>
      <c r="G70" s="135" t="s">
        <v>382</v>
      </c>
      <c r="H70" s="135" t="s">
        <v>383</v>
      </c>
      <c r="I70" s="135" t="s">
        <v>384</v>
      </c>
      <c r="J70" s="135" t="s">
        <v>691</v>
      </c>
      <c r="K70" s="135" t="s">
        <v>692</v>
      </c>
      <c r="L70" s="135" t="s">
        <v>693</v>
      </c>
      <c r="M70" s="135" t="s">
        <v>694</v>
      </c>
      <c r="N70" s="136">
        <v>1</v>
      </c>
      <c r="O70" s="133" t="s">
        <v>389</v>
      </c>
      <c r="P70" s="137"/>
      <c r="Q70" s="138" t="s">
        <v>695</v>
      </c>
      <c r="R70" s="139">
        <v>42446</v>
      </c>
      <c r="S70" s="139">
        <v>42446</v>
      </c>
      <c r="T70" s="138" t="s">
        <v>391</v>
      </c>
      <c r="U70" s="133">
        <v>73</v>
      </c>
      <c r="V70" s="138" t="s">
        <v>392</v>
      </c>
      <c r="W70" s="196" t="s">
        <v>696</v>
      </c>
      <c r="X70" s="142" t="s">
        <v>697</v>
      </c>
      <c r="Y70" s="142">
        <v>1</v>
      </c>
      <c r="Z70" s="142" t="s">
        <v>1196</v>
      </c>
      <c r="AA70" s="142">
        <v>1</v>
      </c>
      <c r="AB70" s="133">
        <v>730217</v>
      </c>
      <c r="AC70" s="135" t="s">
        <v>698</v>
      </c>
      <c r="AD70" s="144">
        <v>0</v>
      </c>
      <c r="AE70" s="144">
        <v>0</v>
      </c>
      <c r="AF70" s="145">
        <v>5000</v>
      </c>
      <c r="AG70" s="144">
        <v>0</v>
      </c>
      <c r="AH70" s="144">
        <v>0</v>
      </c>
      <c r="AI70" s="144">
        <v>0</v>
      </c>
      <c r="AJ70" s="144">
        <v>5000</v>
      </c>
      <c r="AK70" s="144">
        <v>0</v>
      </c>
      <c r="AL70" s="144">
        <v>0</v>
      </c>
      <c r="AM70" s="144">
        <v>0</v>
      </c>
      <c r="AN70" s="144">
        <v>0</v>
      </c>
      <c r="AO70" s="144">
        <v>0</v>
      </c>
      <c r="AP70" s="146">
        <v>5000</v>
      </c>
      <c r="AQ70" s="146">
        <f t="shared" ref="AQ70:AQ133" si="2">SUM(AD70:AO70)</f>
        <v>10000</v>
      </c>
      <c r="AR70" s="137">
        <v>107</v>
      </c>
      <c r="AS70" s="147" t="s">
        <v>396</v>
      </c>
      <c r="AT70" s="146">
        <v>5000</v>
      </c>
    </row>
    <row r="71" spans="1:49" ht="30.75" customHeight="1" x14ac:dyDescent="0.3">
      <c r="A71" s="133" t="s">
        <v>378</v>
      </c>
      <c r="B71" s="134" t="s">
        <v>378</v>
      </c>
      <c r="C71" s="133" t="s">
        <v>379</v>
      </c>
      <c r="D71" s="133" t="s">
        <v>380</v>
      </c>
      <c r="E71" s="135"/>
      <c r="F71" s="135" t="s">
        <v>381</v>
      </c>
      <c r="G71" s="135" t="s">
        <v>382</v>
      </c>
      <c r="H71" s="135" t="s">
        <v>383</v>
      </c>
      <c r="I71" s="135" t="s">
        <v>384</v>
      </c>
      <c r="J71" s="135" t="s">
        <v>691</v>
      </c>
      <c r="K71" s="135" t="s">
        <v>692</v>
      </c>
      <c r="L71" s="135" t="s">
        <v>693</v>
      </c>
      <c r="M71" s="135" t="s">
        <v>694</v>
      </c>
      <c r="N71" s="136">
        <v>1</v>
      </c>
      <c r="O71" s="133" t="s">
        <v>389</v>
      </c>
      <c r="P71" s="137"/>
      <c r="Q71" s="138" t="s">
        <v>699</v>
      </c>
      <c r="R71" s="139">
        <v>42481</v>
      </c>
      <c r="S71" s="139">
        <v>42481</v>
      </c>
      <c r="T71" s="138" t="s">
        <v>391</v>
      </c>
      <c r="U71" s="133">
        <v>73</v>
      </c>
      <c r="V71" s="138" t="s">
        <v>392</v>
      </c>
      <c r="W71" s="196" t="s">
        <v>696</v>
      </c>
      <c r="X71" s="142" t="s">
        <v>697</v>
      </c>
      <c r="Y71" s="142">
        <v>1</v>
      </c>
      <c r="Z71" s="142" t="s">
        <v>1196</v>
      </c>
      <c r="AA71" s="142">
        <v>1</v>
      </c>
      <c r="AB71" s="133">
        <v>730217</v>
      </c>
      <c r="AC71" s="135" t="s">
        <v>698</v>
      </c>
      <c r="AD71" s="144">
        <v>0</v>
      </c>
      <c r="AE71" s="144">
        <v>0</v>
      </c>
      <c r="AF71" s="144">
        <v>0</v>
      </c>
      <c r="AG71" s="145">
        <v>5000</v>
      </c>
      <c r="AH71" s="144">
        <v>0</v>
      </c>
      <c r="AI71" s="144">
        <v>0</v>
      </c>
      <c r="AJ71" s="144">
        <v>0</v>
      </c>
      <c r="AK71" s="144">
        <v>0</v>
      </c>
      <c r="AL71" s="144">
        <v>0</v>
      </c>
      <c r="AM71" s="144">
        <v>0</v>
      </c>
      <c r="AN71" s="144">
        <v>0</v>
      </c>
      <c r="AO71" s="144">
        <v>0</v>
      </c>
      <c r="AP71" s="146">
        <v>5000</v>
      </c>
      <c r="AQ71" s="146">
        <f t="shared" si="2"/>
        <v>5000</v>
      </c>
      <c r="AR71" s="137">
        <v>107</v>
      </c>
      <c r="AS71" s="147" t="s">
        <v>396</v>
      </c>
      <c r="AT71" s="146">
        <v>5000</v>
      </c>
    </row>
    <row r="72" spans="1:49" ht="30.75" customHeight="1" x14ac:dyDescent="0.3">
      <c r="A72" s="133" t="s">
        <v>378</v>
      </c>
      <c r="B72" s="134" t="s">
        <v>378</v>
      </c>
      <c r="C72" s="133" t="s">
        <v>379</v>
      </c>
      <c r="D72" s="133" t="s">
        <v>380</v>
      </c>
      <c r="E72" s="135"/>
      <c r="F72" s="135" t="s">
        <v>381</v>
      </c>
      <c r="G72" s="135" t="s">
        <v>382</v>
      </c>
      <c r="H72" s="135" t="s">
        <v>383</v>
      </c>
      <c r="I72" s="135" t="s">
        <v>384</v>
      </c>
      <c r="J72" s="135" t="s">
        <v>691</v>
      </c>
      <c r="K72" s="135" t="s">
        <v>692</v>
      </c>
      <c r="L72" s="135" t="s">
        <v>693</v>
      </c>
      <c r="M72" s="135" t="s">
        <v>694</v>
      </c>
      <c r="N72" s="136">
        <v>1</v>
      </c>
      <c r="O72" s="133" t="s">
        <v>389</v>
      </c>
      <c r="P72" s="137"/>
      <c r="Q72" s="138" t="s">
        <v>700</v>
      </c>
      <c r="R72" s="139">
        <v>42600</v>
      </c>
      <c r="S72" s="139">
        <v>42600</v>
      </c>
      <c r="T72" s="138" t="s">
        <v>391</v>
      </c>
      <c r="U72" s="133">
        <v>73</v>
      </c>
      <c r="V72" s="138" t="s">
        <v>392</v>
      </c>
      <c r="W72" s="196" t="s">
        <v>696</v>
      </c>
      <c r="X72" s="142" t="s">
        <v>697</v>
      </c>
      <c r="Y72" s="142">
        <v>1</v>
      </c>
      <c r="Z72" s="142" t="s">
        <v>1196</v>
      </c>
      <c r="AA72" s="142">
        <v>1</v>
      </c>
      <c r="AB72" s="133">
        <v>730217</v>
      </c>
      <c r="AC72" s="135" t="s">
        <v>698</v>
      </c>
      <c r="AD72" s="144">
        <v>0</v>
      </c>
      <c r="AE72" s="144">
        <v>0</v>
      </c>
      <c r="AF72" s="144">
        <v>0</v>
      </c>
      <c r="AG72" s="144">
        <v>0</v>
      </c>
      <c r="AH72" s="144">
        <v>0</v>
      </c>
      <c r="AI72" s="144">
        <v>0</v>
      </c>
      <c r="AJ72" s="144">
        <v>0</v>
      </c>
      <c r="AK72" s="144">
        <v>0</v>
      </c>
      <c r="AL72" s="145">
        <v>5000</v>
      </c>
      <c r="AM72" s="144">
        <v>0</v>
      </c>
      <c r="AN72" s="144">
        <v>0</v>
      </c>
      <c r="AO72" s="144">
        <v>0</v>
      </c>
      <c r="AP72" s="146">
        <v>5000</v>
      </c>
      <c r="AQ72" s="146">
        <f t="shared" si="2"/>
        <v>5000</v>
      </c>
      <c r="AR72" s="137">
        <v>107</v>
      </c>
      <c r="AS72" s="147" t="s">
        <v>396</v>
      </c>
      <c r="AT72" s="146">
        <v>5000</v>
      </c>
    </row>
    <row r="73" spans="1:49" ht="30.75" customHeight="1" x14ac:dyDescent="0.3">
      <c r="A73" s="133" t="s">
        <v>378</v>
      </c>
      <c r="B73" s="134" t="s">
        <v>378</v>
      </c>
      <c r="C73" s="133" t="s">
        <v>379</v>
      </c>
      <c r="D73" s="133" t="s">
        <v>380</v>
      </c>
      <c r="E73" s="135"/>
      <c r="F73" s="135" t="s">
        <v>381</v>
      </c>
      <c r="G73" s="135" t="s">
        <v>382</v>
      </c>
      <c r="H73" s="135" t="s">
        <v>383</v>
      </c>
      <c r="I73" s="135" t="s">
        <v>384</v>
      </c>
      <c r="J73" s="135" t="s">
        <v>691</v>
      </c>
      <c r="K73" s="135" t="s">
        <v>701</v>
      </c>
      <c r="L73" s="135" t="s">
        <v>702</v>
      </c>
      <c r="M73" s="135" t="s">
        <v>703</v>
      </c>
      <c r="N73" s="197">
        <v>5</v>
      </c>
      <c r="O73" s="133" t="s">
        <v>389</v>
      </c>
      <c r="P73" s="137"/>
      <c r="Q73" s="138" t="s">
        <v>704</v>
      </c>
      <c r="R73" s="139">
        <v>42522</v>
      </c>
      <c r="S73" s="139">
        <v>42705</v>
      </c>
      <c r="T73" s="138" t="s">
        <v>391</v>
      </c>
      <c r="U73" s="133">
        <v>73</v>
      </c>
      <c r="V73" s="138" t="s">
        <v>392</v>
      </c>
      <c r="W73" s="177" t="s">
        <v>513</v>
      </c>
      <c r="X73" s="142" t="s">
        <v>514</v>
      </c>
      <c r="Y73" s="142">
        <v>5</v>
      </c>
      <c r="Z73" s="142" t="s">
        <v>1194</v>
      </c>
      <c r="AA73" s="142">
        <v>1</v>
      </c>
      <c r="AB73" s="133">
        <v>730204</v>
      </c>
      <c r="AC73" s="135" t="s">
        <v>515</v>
      </c>
      <c r="AD73" s="144">
        <v>0</v>
      </c>
      <c r="AE73" s="144">
        <v>0</v>
      </c>
      <c r="AF73" s="144">
        <v>0</v>
      </c>
      <c r="AG73" s="144">
        <v>0</v>
      </c>
      <c r="AH73" s="144">
        <v>0</v>
      </c>
      <c r="AI73" s="145">
        <v>200</v>
      </c>
      <c r="AJ73" s="144">
        <v>0</v>
      </c>
      <c r="AK73" s="145">
        <v>200</v>
      </c>
      <c r="AL73" s="145">
        <v>200</v>
      </c>
      <c r="AM73" s="145">
        <v>200</v>
      </c>
      <c r="AN73" s="144">
        <v>0</v>
      </c>
      <c r="AO73" s="145">
        <v>200</v>
      </c>
      <c r="AP73" s="146">
        <v>1000</v>
      </c>
      <c r="AQ73" s="146">
        <f t="shared" si="2"/>
        <v>1000</v>
      </c>
      <c r="AR73" s="137">
        <v>108</v>
      </c>
      <c r="AS73" s="147" t="s">
        <v>396</v>
      </c>
      <c r="AT73" s="146">
        <v>1000</v>
      </c>
    </row>
    <row r="74" spans="1:49" ht="30.75" customHeight="1" x14ac:dyDescent="0.3">
      <c r="A74" s="133" t="s">
        <v>378</v>
      </c>
      <c r="B74" s="134" t="s">
        <v>378</v>
      </c>
      <c r="C74" s="133" t="s">
        <v>379</v>
      </c>
      <c r="D74" s="133" t="s">
        <v>380</v>
      </c>
      <c r="E74" s="135"/>
      <c r="F74" s="135" t="s">
        <v>381</v>
      </c>
      <c r="G74" s="135" t="s">
        <v>382</v>
      </c>
      <c r="H74" s="135" t="s">
        <v>383</v>
      </c>
      <c r="I74" s="135" t="s">
        <v>384</v>
      </c>
      <c r="J74" s="135" t="s">
        <v>691</v>
      </c>
      <c r="K74" s="135" t="s">
        <v>705</v>
      </c>
      <c r="L74" s="135" t="s">
        <v>706</v>
      </c>
      <c r="M74" s="135" t="s">
        <v>707</v>
      </c>
      <c r="N74" s="197">
        <v>10</v>
      </c>
      <c r="O74" s="133" t="s">
        <v>389</v>
      </c>
      <c r="P74" s="137"/>
      <c r="Q74" s="138" t="s">
        <v>708</v>
      </c>
      <c r="R74" s="139">
        <v>42430</v>
      </c>
      <c r="S74" s="139">
        <v>42705</v>
      </c>
      <c r="T74" s="138" t="s">
        <v>391</v>
      </c>
      <c r="U74" s="133">
        <v>73</v>
      </c>
      <c r="V74" s="138" t="s">
        <v>392</v>
      </c>
      <c r="W74" s="177" t="s">
        <v>513</v>
      </c>
      <c r="X74" s="142" t="s">
        <v>514</v>
      </c>
      <c r="Y74" s="142">
        <v>10</v>
      </c>
      <c r="Z74" s="142" t="s">
        <v>1194</v>
      </c>
      <c r="AA74" s="142">
        <v>1</v>
      </c>
      <c r="AB74" s="133">
        <v>730204</v>
      </c>
      <c r="AC74" s="135" t="s">
        <v>515</v>
      </c>
      <c r="AD74" s="144">
        <v>0</v>
      </c>
      <c r="AE74" s="178">
        <v>0</v>
      </c>
      <c r="AF74" s="198">
        <v>1500</v>
      </c>
      <c r="AG74" s="198">
        <v>1500</v>
      </c>
      <c r="AH74" s="198">
        <v>1500</v>
      </c>
      <c r="AI74" s="198">
        <v>1500</v>
      </c>
      <c r="AJ74" s="198">
        <v>1500</v>
      </c>
      <c r="AK74" s="198">
        <v>1500</v>
      </c>
      <c r="AL74" s="198">
        <v>1000</v>
      </c>
      <c r="AM74" s="198">
        <v>0</v>
      </c>
      <c r="AN74" s="145">
        <v>0</v>
      </c>
      <c r="AO74" s="145">
        <v>0</v>
      </c>
      <c r="AP74" s="146">
        <v>10000</v>
      </c>
      <c r="AQ74" s="146">
        <f t="shared" si="2"/>
        <v>10000</v>
      </c>
      <c r="AR74" s="137">
        <v>109</v>
      </c>
      <c r="AS74" s="147" t="s">
        <v>396</v>
      </c>
      <c r="AT74" s="146">
        <v>10000</v>
      </c>
    </row>
    <row r="75" spans="1:49" ht="30.75" customHeight="1" x14ac:dyDescent="0.3">
      <c r="A75" s="133" t="s">
        <v>378</v>
      </c>
      <c r="B75" s="134" t="s">
        <v>378</v>
      </c>
      <c r="C75" s="133" t="s">
        <v>379</v>
      </c>
      <c r="D75" s="133" t="s">
        <v>380</v>
      </c>
      <c r="E75" s="135"/>
      <c r="F75" s="135" t="s">
        <v>381</v>
      </c>
      <c r="G75" s="135" t="s">
        <v>382</v>
      </c>
      <c r="H75" s="135" t="s">
        <v>383</v>
      </c>
      <c r="I75" s="135" t="s">
        <v>384</v>
      </c>
      <c r="J75" s="135" t="s">
        <v>709</v>
      </c>
      <c r="K75" s="135" t="s">
        <v>635</v>
      </c>
      <c r="L75" s="173" t="s">
        <v>498</v>
      </c>
      <c r="M75" s="135" t="s">
        <v>710</v>
      </c>
      <c r="N75" s="136">
        <v>1</v>
      </c>
      <c r="O75" s="133" t="s">
        <v>389</v>
      </c>
      <c r="P75" s="137"/>
      <c r="Q75" s="138" t="s">
        <v>711</v>
      </c>
      <c r="R75" s="139">
        <v>42430</v>
      </c>
      <c r="S75" s="139">
        <v>42430</v>
      </c>
      <c r="T75" s="138" t="s">
        <v>391</v>
      </c>
      <c r="U75" s="138">
        <v>84</v>
      </c>
      <c r="V75" s="138" t="s">
        <v>392</v>
      </c>
      <c r="W75" s="153" t="s">
        <v>503</v>
      </c>
      <c r="X75" s="142" t="s">
        <v>504</v>
      </c>
      <c r="Y75" s="142">
        <v>1</v>
      </c>
      <c r="Z75" s="142" t="s">
        <v>1202</v>
      </c>
      <c r="AA75" s="142">
        <v>2</v>
      </c>
      <c r="AB75" s="137">
        <v>840107</v>
      </c>
      <c r="AC75" s="133" t="s">
        <v>505</v>
      </c>
      <c r="AD75" s="144">
        <v>0</v>
      </c>
      <c r="AE75" s="144">
        <v>0</v>
      </c>
      <c r="AF75" s="145">
        <v>2840.32</v>
      </c>
      <c r="AG75" s="144">
        <v>0</v>
      </c>
      <c r="AH75" s="144">
        <v>0</v>
      </c>
      <c r="AI75" s="144">
        <v>0</v>
      </c>
      <c r="AJ75" s="144">
        <v>0</v>
      </c>
      <c r="AK75" s="144">
        <v>0</v>
      </c>
      <c r="AL75" s="144">
        <v>0</v>
      </c>
      <c r="AM75" s="144">
        <v>0</v>
      </c>
      <c r="AN75" s="144">
        <v>0</v>
      </c>
      <c r="AO75" s="144">
        <v>0</v>
      </c>
      <c r="AP75" s="146">
        <v>2840.32</v>
      </c>
      <c r="AQ75" s="146">
        <f t="shared" si="2"/>
        <v>2840.32</v>
      </c>
      <c r="AR75" s="137">
        <v>103</v>
      </c>
      <c r="AS75" s="147" t="s">
        <v>396</v>
      </c>
      <c r="AT75" s="146">
        <v>2840.32</v>
      </c>
    </row>
    <row r="76" spans="1:49" ht="30.75" customHeight="1" x14ac:dyDescent="0.3">
      <c r="A76" s="133" t="s">
        <v>378</v>
      </c>
      <c r="B76" s="134" t="s">
        <v>378</v>
      </c>
      <c r="C76" s="133" t="s">
        <v>379</v>
      </c>
      <c r="D76" s="133" t="s">
        <v>380</v>
      </c>
      <c r="E76" s="135"/>
      <c r="F76" s="135" t="s">
        <v>381</v>
      </c>
      <c r="G76" s="135" t="s">
        <v>382</v>
      </c>
      <c r="H76" s="135" t="s">
        <v>383</v>
      </c>
      <c r="I76" s="135" t="s">
        <v>384</v>
      </c>
      <c r="J76" s="135" t="s">
        <v>709</v>
      </c>
      <c r="K76" s="135" t="s">
        <v>635</v>
      </c>
      <c r="L76" s="173" t="s">
        <v>498</v>
      </c>
      <c r="M76" s="135" t="s">
        <v>712</v>
      </c>
      <c r="N76" s="136">
        <v>1</v>
      </c>
      <c r="O76" s="133" t="s">
        <v>713</v>
      </c>
      <c r="P76" s="137"/>
      <c r="Q76" s="138" t="s">
        <v>714</v>
      </c>
      <c r="R76" s="139">
        <v>42430</v>
      </c>
      <c r="S76" s="139">
        <v>42430</v>
      </c>
      <c r="T76" s="138" t="s">
        <v>391</v>
      </c>
      <c r="U76" s="138">
        <v>84</v>
      </c>
      <c r="V76" s="138" t="s">
        <v>392</v>
      </c>
      <c r="W76" s="153" t="s">
        <v>503</v>
      </c>
      <c r="X76" s="142" t="s">
        <v>504</v>
      </c>
      <c r="Y76" s="142">
        <v>1</v>
      </c>
      <c r="Z76" s="142" t="s">
        <v>1202</v>
      </c>
      <c r="AA76" s="142">
        <v>2</v>
      </c>
      <c r="AB76" s="137">
        <v>840107</v>
      </c>
      <c r="AC76" s="133" t="s">
        <v>505</v>
      </c>
      <c r="AD76" s="144">
        <v>0</v>
      </c>
      <c r="AE76" s="144">
        <v>0</v>
      </c>
      <c r="AF76" s="145">
        <v>110</v>
      </c>
      <c r="AG76" s="144">
        <v>0</v>
      </c>
      <c r="AH76" s="144">
        <v>0</v>
      </c>
      <c r="AI76" s="144">
        <v>0</v>
      </c>
      <c r="AJ76" s="144">
        <v>0</v>
      </c>
      <c r="AK76" s="144">
        <v>0</v>
      </c>
      <c r="AL76" s="144">
        <v>0</v>
      </c>
      <c r="AM76" s="144">
        <v>0</v>
      </c>
      <c r="AN76" s="144">
        <v>0</v>
      </c>
      <c r="AO76" s="144">
        <v>0</v>
      </c>
      <c r="AP76" s="146">
        <v>110</v>
      </c>
      <c r="AQ76" s="146">
        <f t="shared" si="2"/>
        <v>110</v>
      </c>
      <c r="AR76" s="137">
        <v>103</v>
      </c>
      <c r="AS76" s="147" t="s">
        <v>396</v>
      </c>
      <c r="AT76" s="146">
        <v>110</v>
      </c>
    </row>
    <row r="77" spans="1:49" ht="30.75" customHeight="1" x14ac:dyDescent="0.3">
      <c r="A77" s="133" t="s">
        <v>378</v>
      </c>
      <c r="B77" s="134" t="s">
        <v>378</v>
      </c>
      <c r="C77" s="133" t="s">
        <v>379</v>
      </c>
      <c r="D77" s="133" t="s">
        <v>380</v>
      </c>
      <c r="E77" s="135"/>
      <c r="F77" s="135" t="s">
        <v>381</v>
      </c>
      <c r="G77" s="135" t="s">
        <v>382</v>
      </c>
      <c r="H77" s="135" t="s">
        <v>383</v>
      </c>
      <c r="I77" s="135" t="s">
        <v>384</v>
      </c>
      <c r="J77" s="135" t="s">
        <v>709</v>
      </c>
      <c r="K77" s="135" t="s">
        <v>715</v>
      </c>
      <c r="L77" s="135" t="s">
        <v>661</v>
      </c>
      <c r="M77" s="135" t="s">
        <v>716</v>
      </c>
      <c r="N77" s="136">
        <v>1</v>
      </c>
      <c r="O77" s="133" t="s">
        <v>717</v>
      </c>
      <c r="P77" s="137"/>
      <c r="Q77" s="138" t="s">
        <v>718</v>
      </c>
      <c r="R77" s="139">
        <v>42384</v>
      </c>
      <c r="S77" s="139">
        <v>42389</v>
      </c>
      <c r="T77" s="138" t="s">
        <v>391</v>
      </c>
      <c r="U77" s="138">
        <v>84</v>
      </c>
      <c r="V77" s="138" t="s">
        <v>392</v>
      </c>
      <c r="W77" s="153" t="s">
        <v>665</v>
      </c>
      <c r="X77" s="142" t="s">
        <v>666</v>
      </c>
      <c r="Y77" s="142">
        <v>1</v>
      </c>
      <c r="Z77" s="142" t="s">
        <v>1202</v>
      </c>
      <c r="AA77" s="142">
        <v>2</v>
      </c>
      <c r="AB77" s="137">
        <v>840103</v>
      </c>
      <c r="AC77" s="143" t="s">
        <v>667</v>
      </c>
      <c r="AD77" s="144">
        <v>0</v>
      </c>
      <c r="AE77" s="145">
        <v>400</v>
      </c>
      <c r="AF77" s="144">
        <v>0</v>
      </c>
      <c r="AG77" s="144">
        <v>0</v>
      </c>
      <c r="AH77" s="144">
        <v>0</v>
      </c>
      <c r="AI77" s="144">
        <v>0</v>
      </c>
      <c r="AJ77" s="144">
        <v>0</v>
      </c>
      <c r="AK77" s="144">
        <v>0</v>
      </c>
      <c r="AL77" s="144">
        <v>0</v>
      </c>
      <c r="AM77" s="144">
        <v>0</v>
      </c>
      <c r="AN77" s="144">
        <v>0</v>
      </c>
      <c r="AO77" s="144">
        <v>0</v>
      </c>
      <c r="AP77" s="146">
        <v>400</v>
      </c>
      <c r="AQ77" s="146">
        <f t="shared" si="2"/>
        <v>400</v>
      </c>
      <c r="AR77" s="137">
        <v>105</v>
      </c>
      <c r="AS77" s="147" t="s">
        <v>396</v>
      </c>
      <c r="AT77" s="146">
        <v>400</v>
      </c>
    </row>
    <row r="78" spans="1:49" ht="30.75" customHeight="1" x14ac:dyDescent="0.3">
      <c r="A78" s="133" t="s">
        <v>378</v>
      </c>
      <c r="B78" s="134" t="s">
        <v>378</v>
      </c>
      <c r="C78" s="133" t="s">
        <v>379</v>
      </c>
      <c r="D78" s="133" t="s">
        <v>380</v>
      </c>
      <c r="E78" s="135"/>
      <c r="F78" s="135" t="s">
        <v>381</v>
      </c>
      <c r="G78" s="135" t="s">
        <v>382</v>
      </c>
      <c r="H78" s="135" t="s">
        <v>383</v>
      </c>
      <c r="I78" s="135" t="s">
        <v>384</v>
      </c>
      <c r="J78" s="135" t="s">
        <v>709</v>
      </c>
      <c r="K78" s="135" t="s">
        <v>701</v>
      </c>
      <c r="L78" s="135" t="s">
        <v>719</v>
      </c>
      <c r="M78" s="135" t="s">
        <v>720</v>
      </c>
      <c r="N78" s="133">
        <v>6</v>
      </c>
      <c r="O78" s="133" t="s">
        <v>389</v>
      </c>
      <c r="P78" s="137"/>
      <c r="Q78" s="138" t="s">
        <v>721</v>
      </c>
      <c r="R78" s="139">
        <v>42389</v>
      </c>
      <c r="S78" s="139">
        <v>42724</v>
      </c>
      <c r="T78" s="138" t="s">
        <v>391</v>
      </c>
      <c r="U78" s="133">
        <v>73</v>
      </c>
      <c r="V78" s="138" t="s">
        <v>392</v>
      </c>
      <c r="W78" s="199" t="s">
        <v>722</v>
      </c>
      <c r="X78" s="142" t="s">
        <v>514</v>
      </c>
      <c r="Y78" s="142">
        <v>6</v>
      </c>
      <c r="Z78" s="142" t="s">
        <v>1196</v>
      </c>
      <c r="AA78" s="142">
        <v>2</v>
      </c>
      <c r="AB78" s="133">
        <v>730219</v>
      </c>
      <c r="AC78" s="133" t="s">
        <v>723</v>
      </c>
      <c r="AD78" s="144">
        <v>0</v>
      </c>
      <c r="AE78" s="145">
        <v>2500</v>
      </c>
      <c r="AF78" s="144">
        <v>0</v>
      </c>
      <c r="AG78" s="145">
        <v>2500</v>
      </c>
      <c r="AH78" s="144">
        <v>0</v>
      </c>
      <c r="AI78" s="145">
        <v>2500</v>
      </c>
      <c r="AJ78" s="144">
        <v>0</v>
      </c>
      <c r="AK78" s="145">
        <v>2500</v>
      </c>
      <c r="AL78" s="144">
        <v>0</v>
      </c>
      <c r="AM78" s="145">
        <v>2500</v>
      </c>
      <c r="AN78" s="144">
        <v>0</v>
      </c>
      <c r="AO78" s="145">
        <v>2500</v>
      </c>
      <c r="AP78" s="146">
        <v>15000</v>
      </c>
      <c r="AQ78" s="146">
        <f t="shared" si="2"/>
        <v>15000</v>
      </c>
      <c r="AR78" s="137">
        <v>110</v>
      </c>
      <c r="AS78" s="147" t="s">
        <v>396</v>
      </c>
      <c r="AT78" s="146">
        <v>15000</v>
      </c>
    </row>
    <row r="79" spans="1:49" ht="30.75" customHeight="1" x14ac:dyDescent="0.3">
      <c r="A79" s="133" t="s">
        <v>378</v>
      </c>
      <c r="B79" s="134" t="s">
        <v>378</v>
      </c>
      <c r="C79" s="133" t="s">
        <v>379</v>
      </c>
      <c r="D79" s="133" t="s">
        <v>380</v>
      </c>
      <c r="E79" s="135"/>
      <c r="F79" s="135" t="s">
        <v>381</v>
      </c>
      <c r="G79" s="135" t="s">
        <v>382</v>
      </c>
      <c r="H79" s="149" t="s">
        <v>444</v>
      </c>
      <c r="I79" s="135" t="s">
        <v>445</v>
      </c>
      <c r="J79" s="135" t="s">
        <v>724</v>
      </c>
      <c r="K79" s="135" t="s">
        <v>725</v>
      </c>
      <c r="L79" s="173" t="s">
        <v>498</v>
      </c>
      <c r="M79" s="172" t="s">
        <v>726</v>
      </c>
      <c r="N79" s="137">
        <v>4</v>
      </c>
      <c r="O79" s="137" t="s">
        <v>727</v>
      </c>
      <c r="P79" s="173" t="s">
        <v>511</v>
      </c>
      <c r="Q79" s="138" t="s">
        <v>728</v>
      </c>
      <c r="R79" s="174">
        <v>42380</v>
      </c>
      <c r="S79" s="174">
        <v>42428</v>
      </c>
      <c r="T79" s="138" t="s">
        <v>391</v>
      </c>
      <c r="U79" s="137">
        <v>73</v>
      </c>
      <c r="V79" s="138" t="s">
        <v>392</v>
      </c>
      <c r="W79" s="153" t="s">
        <v>520</v>
      </c>
      <c r="X79" s="142" t="s">
        <v>521</v>
      </c>
      <c r="Y79" s="142">
        <v>4</v>
      </c>
      <c r="Z79" s="142" t="s">
        <v>1202</v>
      </c>
      <c r="AA79" s="142">
        <v>2</v>
      </c>
      <c r="AB79" s="137">
        <v>730813</v>
      </c>
      <c r="AC79" s="134" t="s">
        <v>729</v>
      </c>
      <c r="AD79" s="144">
        <v>0</v>
      </c>
      <c r="AE79" s="144">
        <v>0</v>
      </c>
      <c r="AF79" s="175">
        <v>280</v>
      </c>
      <c r="AG79" s="144">
        <v>0</v>
      </c>
      <c r="AH79" s="144">
        <v>0</v>
      </c>
      <c r="AI79" s="144">
        <v>0</v>
      </c>
      <c r="AJ79" s="144">
        <v>0</v>
      </c>
      <c r="AK79" s="144">
        <v>0</v>
      </c>
      <c r="AL79" s="144">
        <v>0</v>
      </c>
      <c r="AM79" s="144">
        <v>0</v>
      </c>
      <c r="AN79" s="144">
        <v>0</v>
      </c>
      <c r="AO79" s="144">
        <v>0</v>
      </c>
      <c r="AP79" s="146">
        <v>280</v>
      </c>
      <c r="AQ79" s="146">
        <f t="shared" si="2"/>
        <v>280</v>
      </c>
      <c r="AR79" s="137">
        <v>104</v>
      </c>
      <c r="AS79" s="147" t="s">
        <v>396</v>
      </c>
      <c r="AT79" s="146">
        <v>280</v>
      </c>
    </row>
    <row r="80" spans="1:49" ht="30.75" customHeight="1" x14ac:dyDescent="0.2">
      <c r="A80" s="134" t="s">
        <v>378</v>
      </c>
      <c r="B80" s="134" t="s">
        <v>378</v>
      </c>
      <c r="C80" s="134" t="s">
        <v>379</v>
      </c>
      <c r="D80" s="158" t="s">
        <v>380</v>
      </c>
      <c r="E80" s="172"/>
      <c r="F80" s="172" t="s">
        <v>730</v>
      </c>
      <c r="G80" s="172"/>
      <c r="H80" s="135" t="s">
        <v>383</v>
      </c>
      <c r="I80" s="135" t="s">
        <v>384</v>
      </c>
      <c r="J80" s="172" t="s">
        <v>731</v>
      </c>
      <c r="K80" s="172" t="s">
        <v>732</v>
      </c>
      <c r="L80" s="172" t="s">
        <v>733</v>
      </c>
      <c r="M80" s="172" t="s">
        <v>734</v>
      </c>
      <c r="N80" s="136">
        <v>1</v>
      </c>
      <c r="O80" s="133" t="s">
        <v>735</v>
      </c>
      <c r="P80" s="190"/>
      <c r="Q80" s="138" t="s">
        <v>736</v>
      </c>
      <c r="R80" s="174">
        <v>42373</v>
      </c>
      <c r="S80" s="174">
        <v>42735</v>
      </c>
      <c r="T80" s="138" t="s">
        <v>391</v>
      </c>
      <c r="U80" s="133">
        <v>71</v>
      </c>
      <c r="V80" s="138" t="s">
        <v>392</v>
      </c>
      <c r="W80" s="180" t="s">
        <v>737</v>
      </c>
      <c r="X80" s="142" t="s">
        <v>738</v>
      </c>
      <c r="Y80" s="142">
        <v>1</v>
      </c>
      <c r="Z80" s="142" t="s">
        <v>1203</v>
      </c>
      <c r="AA80" s="142">
        <v>1</v>
      </c>
      <c r="AB80" s="133">
        <v>710203</v>
      </c>
      <c r="AC80" s="172" t="s">
        <v>733</v>
      </c>
      <c r="AD80" s="156">
        <v>2828.54</v>
      </c>
      <c r="AE80" s="156">
        <v>2828.55</v>
      </c>
      <c r="AF80" s="156">
        <v>2828.55</v>
      </c>
      <c r="AG80" s="156">
        <v>2828.55</v>
      </c>
      <c r="AH80" s="156">
        <v>2828.54</v>
      </c>
      <c r="AI80" s="156">
        <v>2828.55</v>
      </c>
      <c r="AJ80" s="156">
        <v>2828.55</v>
      </c>
      <c r="AK80" s="156">
        <v>2828.55</v>
      </c>
      <c r="AL80" s="156">
        <v>2828.55</v>
      </c>
      <c r="AM80" s="156">
        <v>2828.55</v>
      </c>
      <c r="AN80" s="156">
        <v>2828.55</v>
      </c>
      <c r="AO80" s="156">
        <v>2828.55</v>
      </c>
      <c r="AP80" s="146">
        <v>33942.58</v>
      </c>
      <c r="AQ80" s="146">
        <f t="shared" si="2"/>
        <v>33942.579999999994</v>
      </c>
      <c r="AR80" s="137" t="s">
        <v>739</v>
      </c>
      <c r="AS80" s="137" t="s">
        <v>535</v>
      </c>
      <c r="AT80" s="146"/>
    </row>
    <row r="81" spans="1:46" ht="30.75" customHeight="1" x14ac:dyDescent="0.2">
      <c r="A81" s="134" t="s">
        <v>378</v>
      </c>
      <c r="B81" s="134" t="s">
        <v>378</v>
      </c>
      <c r="C81" s="134" t="s">
        <v>379</v>
      </c>
      <c r="D81" s="158" t="s">
        <v>380</v>
      </c>
      <c r="E81" s="172"/>
      <c r="F81" s="172" t="s">
        <v>730</v>
      </c>
      <c r="G81" s="172"/>
      <c r="H81" s="135" t="s">
        <v>383</v>
      </c>
      <c r="I81" s="135" t="s">
        <v>384</v>
      </c>
      <c r="J81" s="172" t="s">
        <v>731</v>
      </c>
      <c r="K81" s="172" t="s">
        <v>732</v>
      </c>
      <c r="L81" s="172" t="s">
        <v>740</v>
      </c>
      <c r="M81" s="172" t="s">
        <v>734</v>
      </c>
      <c r="N81" s="136">
        <v>1</v>
      </c>
      <c r="O81" s="133" t="s">
        <v>735</v>
      </c>
      <c r="P81" s="190"/>
      <c r="Q81" s="138" t="s">
        <v>741</v>
      </c>
      <c r="R81" s="174">
        <v>42373</v>
      </c>
      <c r="S81" s="174">
        <v>42735</v>
      </c>
      <c r="T81" s="138" t="s">
        <v>391</v>
      </c>
      <c r="U81" s="133">
        <v>71</v>
      </c>
      <c r="V81" s="138" t="s">
        <v>392</v>
      </c>
      <c r="W81" s="180" t="s">
        <v>737</v>
      </c>
      <c r="X81" s="142" t="s">
        <v>738</v>
      </c>
      <c r="Y81" s="142">
        <v>1</v>
      </c>
      <c r="Z81" s="142" t="s">
        <v>1203</v>
      </c>
      <c r="AA81" s="142">
        <v>1</v>
      </c>
      <c r="AB81" s="133">
        <v>710204</v>
      </c>
      <c r="AC81" s="172" t="s">
        <v>740</v>
      </c>
      <c r="AD81" s="156">
        <v>810.04</v>
      </c>
      <c r="AE81" s="156">
        <v>810.04</v>
      </c>
      <c r="AF81" s="156">
        <v>810.04</v>
      </c>
      <c r="AG81" s="156">
        <v>810.04</v>
      </c>
      <c r="AH81" s="156">
        <v>810.04</v>
      </c>
      <c r="AI81" s="156">
        <v>810.04</v>
      </c>
      <c r="AJ81" s="156">
        <v>810.04</v>
      </c>
      <c r="AK81" s="156">
        <v>810.04</v>
      </c>
      <c r="AL81" s="156">
        <v>810.04</v>
      </c>
      <c r="AM81" s="156">
        <v>810.04</v>
      </c>
      <c r="AN81" s="156">
        <v>810.04</v>
      </c>
      <c r="AO81" s="156">
        <v>1410.05</v>
      </c>
      <c r="AP81" s="146">
        <v>10320.49</v>
      </c>
      <c r="AQ81" s="146">
        <f t="shared" si="2"/>
        <v>10320.489999999998</v>
      </c>
      <c r="AR81" s="137" t="s">
        <v>739</v>
      </c>
      <c r="AS81" s="137" t="s">
        <v>535</v>
      </c>
      <c r="AT81" s="146"/>
    </row>
    <row r="82" spans="1:46" ht="30.75" customHeight="1" x14ac:dyDescent="0.2">
      <c r="A82" s="134" t="s">
        <v>378</v>
      </c>
      <c r="B82" s="134" t="s">
        <v>378</v>
      </c>
      <c r="C82" s="134" t="s">
        <v>379</v>
      </c>
      <c r="D82" s="158" t="s">
        <v>380</v>
      </c>
      <c r="E82" s="172"/>
      <c r="F82" s="172" t="s">
        <v>730</v>
      </c>
      <c r="G82" s="172"/>
      <c r="H82" s="135" t="s">
        <v>383</v>
      </c>
      <c r="I82" s="135" t="s">
        <v>384</v>
      </c>
      <c r="J82" s="172" t="s">
        <v>731</v>
      </c>
      <c r="K82" s="172" t="s">
        <v>732</v>
      </c>
      <c r="L82" s="172" t="s">
        <v>742</v>
      </c>
      <c r="M82" s="172" t="s">
        <v>734</v>
      </c>
      <c r="N82" s="136">
        <v>1</v>
      </c>
      <c r="O82" s="133" t="s">
        <v>735</v>
      </c>
      <c r="P82" s="190"/>
      <c r="Q82" s="138" t="s">
        <v>743</v>
      </c>
      <c r="R82" s="174">
        <v>42373</v>
      </c>
      <c r="S82" s="174">
        <v>42735</v>
      </c>
      <c r="T82" s="138" t="s">
        <v>391</v>
      </c>
      <c r="U82" s="133">
        <v>71</v>
      </c>
      <c r="V82" s="138" t="s">
        <v>392</v>
      </c>
      <c r="W82" s="180" t="s">
        <v>737</v>
      </c>
      <c r="X82" s="142" t="s">
        <v>738</v>
      </c>
      <c r="Y82" s="142">
        <v>1</v>
      </c>
      <c r="Z82" s="142" t="s">
        <v>1203</v>
      </c>
      <c r="AA82" s="142">
        <v>1</v>
      </c>
      <c r="AB82" s="133">
        <v>710509</v>
      </c>
      <c r="AC82" s="172" t="s">
        <v>742</v>
      </c>
      <c r="AD82" s="156">
        <v>272.14999999999998</v>
      </c>
      <c r="AE82" s="156">
        <v>272.14999999999998</v>
      </c>
      <c r="AF82" s="156">
        <v>272.14999999999998</v>
      </c>
      <c r="AG82" s="156">
        <v>272.14999999999998</v>
      </c>
      <c r="AH82" s="156">
        <v>272.14999999999998</v>
      </c>
      <c r="AI82" s="156">
        <v>272.14999999999998</v>
      </c>
      <c r="AJ82" s="156">
        <v>272.14999999999998</v>
      </c>
      <c r="AK82" s="156">
        <v>272.16000000000003</v>
      </c>
      <c r="AL82" s="156">
        <v>272.14999999999998</v>
      </c>
      <c r="AM82" s="156">
        <v>272.14999999999998</v>
      </c>
      <c r="AN82" s="156">
        <v>272.14999999999998</v>
      </c>
      <c r="AO82" s="156">
        <v>272.16000000000003</v>
      </c>
      <c r="AP82" s="146">
        <v>3265.82</v>
      </c>
      <c r="AQ82" s="146">
        <f t="shared" si="2"/>
        <v>3265.82</v>
      </c>
      <c r="AR82" s="137" t="s">
        <v>739</v>
      </c>
      <c r="AS82" s="137" t="s">
        <v>535</v>
      </c>
      <c r="AT82" s="146"/>
    </row>
    <row r="83" spans="1:46" ht="30.75" customHeight="1" x14ac:dyDescent="0.2">
      <c r="A83" s="134" t="s">
        <v>378</v>
      </c>
      <c r="B83" s="134" t="s">
        <v>378</v>
      </c>
      <c r="C83" s="134" t="s">
        <v>379</v>
      </c>
      <c r="D83" s="158" t="s">
        <v>380</v>
      </c>
      <c r="E83" s="172"/>
      <c r="F83" s="172" t="s">
        <v>730</v>
      </c>
      <c r="G83" s="172"/>
      <c r="H83" s="135" t="s">
        <v>383</v>
      </c>
      <c r="I83" s="135" t="s">
        <v>384</v>
      </c>
      <c r="J83" s="172" t="s">
        <v>731</v>
      </c>
      <c r="K83" s="172" t="s">
        <v>732</v>
      </c>
      <c r="L83" s="172" t="s">
        <v>744</v>
      </c>
      <c r="M83" s="172" t="s">
        <v>734</v>
      </c>
      <c r="N83" s="136">
        <v>1</v>
      </c>
      <c r="O83" s="133" t="s">
        <v>735</v>
      </c>
      <c r="P83" s="190"/>
      <c r="Q83" s="138" t="s">
        <v>745</v>
      </c>
      <c r="R83" s="174">
        <v>42373</v>
      </c>
      <c r="S83" s="174">
        <v>42735</v>
      </c>
      <c r="T83" s="138" t="s">
        <v>391</v>
      </c>
      <c r="U83" s="133">
        <v>71</v>
      </c>
      <c r="V83" s="138" t="s">
        <v>392</v>
      </c>
      <c r="W83" s="180" t="s">
        <v>737</v>
      </c>
      <c r="X83" s="142" t="s">
        <v>738</v>
      </c>
      <c r="Y83" s="142">
        <v>1</v>
      </c>
      <c r="Z83" s="142" t="s">
        <v>1203</v>
      </c>
      <c r="AA83" s="142">
        <v>1</v>
      </c>
      <c r="AB83" s="133">
        <v>710510</v>
      </c>
      <c r="AC83" s="172" t="s">
        <v>744</v>
      </c>
      <c r="AD83" s="156">
        <v>33942.36</v>
      </c>
      <c r="AE83" s="156">
        <v>33942.379999999997</v>
      </c>
      <c r="AF83" s="156">
        <v>33942.379999999997</v>
      </c>
      <c r="AG83" s="156">
        <v>33942.379999999997</v>
      </c>
      <c r="AH83" s="156">
        <v>33942.36</v>
      </c>
      <c r="AI83" s="156">
        <v>33942.379999999997</v>
      </c>
      <c r="AJ83" s="156">
        <v>33942.379999999997</v>
      </c>
      <c r="AK83" s="156">
        <v>33942.379999999997</v>
      </c>
      <c r="AL83" s="156">
        <v>33942.36</v>
      </c>
      <c r="AM83" s="156">
        <v>33942.379999999997</v>
      </c>
      <c r="AN83" s="156">
        <v>33942.379999999997</v>
      </c>
      <c r="AO83" s="156">
        <v>33342.379999999997</v>
      </c>
      <c r="AP83" s="146">
        <v>406708.5</v>
      </c>
      <c r="AQ83" s="146">
        <f t="shared" si="2"/>
        <v>406708.5</v>
      </c>
      <c r="AR83" s="137" t="s">
        <v>739</v>
      </c>
      <c r="AS83" s="137" t="s">
        <v>535</v>
      </c>
      <c r="AT83" s="146"/>
    </row>
    <row r="84" spans="1:46" ht="30.75" customHeight="1" x14ac:dyDescent="0.2">
      <c r="A84" s="134" t="s">
        <v>378</v>
      </c>
      <c r="B84" s="134" t="s">
        <v>378</v>
      </c>
      <c r="C84" s="134" t="s">
        <v>379</v>
      </c>
      <c r="D84" s="158" t="s">
        <v>380</v>
      </c>
      <c r="E84" s="172"/>
      <c r="F84" s="172" t="s">
        <v>730</v>
      </c>
      <c r="G84" s="172"/>
      <c r="H84" s="135" t="s">
        <v>383</v>
      </c>
      <c r="I84" s="135" t="s">
        <v>384</v>
      </c>
      <c r="J84" s="172" t="s">
        <v>731</v>
      </c>
      <c r="K84" s="172" t="s">
        <v>732</v>
      </c>
      <c r="L84" s="172" t="s">
        <v>744</v>
      </c>
      <c r="M84" s="172" t="s">
        <v>734</v>
      </c>
      <c r="N84" s="136">
        <v>1</v>
      </c>
      <c r="O84" s="133" t="s">
        <v>735</v>
      </c>
      <c r="P84" s="190"/>
      <c r="Q84" s="138" t="s">
        <v>746</v>
      </c>
      <c r="R84" s="174">
        <v>42373</v>
      </c>
      <c r="S84" s="174">
        <v>42735</v>
      </c>
      <c r="T84" s="138" t="s">
        <v>391</v>
      </c>
      <c r="U84" s="133">
        <v>71</v>
      </c>
      <c r="V84" s="138" t="s">
        <v>392</v>
      </c>
      <c r="W84" s="180" t="s">
        <v>737</v>
      </c>
      <c r="X84" s="142" t="s">
        <v>738</v>
      </c>
      <c r="Y84" s="142">
        <v>1</v>
      </c>
      <c r="Z84" s="142" t="s">
        <v>1203</v>
      </c>
      <c r="AA84" s="142">
        <v>1</v>
      </c>
      <c r="AB84" s="133">
        <v>710512</v>
      </c>
      <c r="AC84" s="172" t="s">
        <v>747</v>
      </c>
      <c r="AD84" s="156">
        <v>169.5</v>
      </c>
      <c r="AE84" s="156">
        <v>169.5</v>
      </c>
      <c r="AF84" s="156">
        <v>169.5</v>
      </c>
      <c r="AG84" s="156">
        <v>169.5</v>
      </c>
      <c r="AH84" s="156">
        <v>169.5</v>
      </c>
      <c r="AI84" s="156">
        <v>169.5</v>
      </c>
      <c r="AJ84" s="156">
        <v>169.5</v>
      </c>
      <c r="AK84" s="156">
        <v>169.5</v>
      </c>
      <c r="AL84" s="156">
        <v>169.5</v>
      </c>
      <c r="AM84" s="156">
        <v>169.5</v>
      </c>
      <c r="AN84" s="156">
        <v>169.5</v>
      </c>
      <c r="AO84" s="156">
        <v>169.5</v>
      </c>
      <c r="AP84" s="146">
        <v>2034</v>
      </c>
      <c r="AQ84" s="146">
        <f t="shared" si="2"/>
        <v>2034</v>
      </c>
      <c r="AR84" s="137" t="s">
        <v>739</v>
      </c>
      <c r="AS84" s="137" t="s">
        <v>535</v>
      </c>
      <c r="AT84" s="146"/>
    </row>
    <row r="85" spans="1:46" ht="30.75" customHeight="1" x14ac:dyDescent="0.2">
      <c r="A85" s="134" t="s">
        <v>378</v>
      </c>
      <c r="B85" s="134" t="s">
        <v>378</v>
      </c>
      <c r="C85" s="134" t="s">
        <v>379</v>
      </c>
      <c r="D85" s="158" t="s">
        <v>380</v>
      </c>
      <c r="E85" s="172"/>
      <c r="F85" s="172" t="s">
        <v>730</v>
      </c>
      <c r="G85" s="172"/>
      <c r="H85" s="135" t="s">
        <v>383</v>
      </c>
      <c r="I85" s="135" t="s">
        <v>384</v>
      </c>
      <c r="J85" s="172" t="s">
        <v>731</v>
      </c>
      <c r="K85" s="172" t="s">
        <v>732</v>
      </c>
      <c r="L85" s="172" t="s">
        <v>748</v>
      </c>
      <c r="M85" s="172" t="s">
        <v>734</v>
      </c>
      <c r="N85" s="136">
        <v>1</v>
      </c>
      <c r="O85" s="133" t="s">
        <v>749</v>
      </c>
      <c r="P85" s="190"/>
      <c r="Q85" s="138" t="s">
        <v>750</v>
      </c>
      <c r="R85" s="174">
        <v>42373</v>
      </c>
      <c r="S85" s="174">
        <v>42735</v>
      </c>
      <c r="T85" s="138" t="s">
        <v>391</v>
      </c>
      <c r="U85" s="133">
        <v>71</v>
      </c>
      <c r="V85" s="138" t="s">
        <v>392</v>
      </c>
      <c r="W85" s="180" t="s">
        <v>737</v>
      </c>
      <c r="X85" s="142" t="s">
        <v>738</v>
      </c>
      <c r="Y85" s="142">
        <v>1</v>
      </c>
      <c r="Z85" s="142" t="s">
        <v>1203</v>
      </c>
      <c r="AA85" s="142">
        <v>1</v>
      </c>
      <c r="AB85" s="133">
        <v>710601</v>
      </c>
      <c r="AC85" s="172" t="s">
        <v>748</v>
      </c>
      <c r="AD85" s="156">
        <v>3275.44</v>
      </c>
      <c r="AE85" s="156">
        <v>3275.44</v>
      </c>
      <c r="AF85" s="156">
        <v>3275.44</v>
      </c>
      <c r="AG85" s="156">
        <v>3275.45</v>
      </c>
      <c r="AH85" s="156">
        <v>3275.44</v>
      </c>
      <c r="AI85" s="156">
        <v>3275.44</v>
      </c>
      <c r="AJ85" s="156">
        <v>3275.44</v>
      </c>
      <c r="AK85" s="156">
        <v>3275.46</v>
      </c>
      <c r="AL85" s="156">
        <v>3275.44</v>
      </c>
      <c r="AM85" s="156">
        <v>3275.44</v>
      </c>
      <c r="AN85" s="156">
        <v>3275.44</v>
      </c>
      <c r="AO85" s="156">
        <v>3275.46</v>
      </c>
      <c r="AP85" s="146">
        <v>39305.33</v>
      </c>
      <c r="AQ85" s="146">
        <f t="shared" si="2"/>
        <v>39305.329999999994</v>
      </c>
      <c r="AR85" s="137" t="s">
        <v>739</v>
      </c>
      <c r="AS85" s="137" t="s">
        <v>535</v>
      </c>
      <c r="AT85" s="146"/>
    </row>
    <row r="86" spans="1:46" ht="30.75" customHeight="1" x14ac:dyDescent="0.2">
      <c r="A86" s="134" t="s">
        <v>378</v>
      </c>
      <c r="B86" s="134" t="s">
        <v>378</v>
      </c>
      <c r="C86" s="134" t="s">
        <v>379</v>
      </c>
      <c r="D86" s="158" t="s">
        <v>380</v>
      </c>
      <c r="E86" s="172"/>
      <c r="F86" s="172" t="s">
        <v>730</v>
      </c>
      <c r="G86" s="172"/>
      <c r="H86" s="135" t="s">
        <v>383</v>
      </c>
      <c r="I86" s="135" t="s">
        <v>384</v>
      </c>
      <c r="J86" s="172" t="s">
        <v>731</v>
      </c>
      <c r="K86" s="172" t="s">
        <v>732</v>
      </c>
      <c r="L86" s="172" t="s">
        <v>751</v>
      </c>
      <c r="M86" s="172" t="s">
        <v>734</v>
      </c>
      <c r="N86" s="136">
        <v>1</v>
      </c>
      <c r="O86" s="133" t="s">
        <v>735</v>
      </c>
      <c r="P86" s="190"/>
      <c r="Q86" s="138" t="s">
        <v>752</v>
      </c>
      <c r="R86" s="174">
        <v>42373</v>
      </c>
      <c r="S86" s="174">
        <v>42735</v>
      </c>
      <c r="T86" s="138" t="s">
        <v>391</v>
      </c>
      <c r="U86" s="133">
        <v>71</v>
      </c>
      <c r="V86" s="138" t="s">
        <v>392</v>
      </c>
      <c r="W86" s="180" t="s">
        <v>737</v>
      </c>
      <c r="X86" s="142" t="s">
        <v>738</v>
      </c>
      <c r="Y86" s="142">
        <v>1</v>
      </c>
      <c r="Z86" s="142" t="s">
        <v>1203</v>
      </c>
      <c r="AA86" s="142">
        <v>1</v>
      </c>
      <c r="AB86" s="133">
        <v>710602</v>
      </c>
      <c r="AC86" s="172" t="s">
        <v>751</v>
      </c>
      <c r="AD86" s="156">
        <v>2674.97</v>
      </c>
      <c r="AE86" s="156">
        <v>2674.97</v>
      </c>
      <c r="AF86" s="156">
        <v>2674.97</v>
      </c>
      <c r="AG86" s="156">
        <v>2674.97</v>
      </c>
      <c r="AH86" s="156">
        <v>2674.97</v>
      </c>
      <c r="AI86" s="156">
        <v>2674.97</v>
      </c>
      <c r="AJ86" s="156">
        <v>2674.97</v>
      </c>
      <c r="AK86" s="156">
        <v>2674.97</v>
      </c>
      <c r="AL86" s="156">
        <v>2674.97</v>
      </c>
      <c r="AM86" s="156">
        <v>2674.97</v>
      </c>
      <c r="AN86" s="156">
        <v>2674.97</v>
      </c>
      <c r="AO86" s="156">
        <v>2674.97</v>
      </c>
      <c r="AP86" s="146">
        <v>32099.639999999996</v>
      </c>
      <c r="AQ86" s="146">
        <f t="shared" si="2"/>
        <v>32099.640000000003</v>
      </c>
      <c r="AR86" s="137" t="s">
        <v>739</v>
      </c>
      <c r="AS86" s="137" t="s">
        <v>535</v>
      </c>
      <c r="AT86" s="146"/>
    </row>
    <row r="87" spans="1:46" ht="30.75" customHeight="1" x14ac:dyDescent="0.2">
      <c r="A87" s="134" t="s">
        <v>378</v>
      </c>
      <c r="B87" s="134" t="s">
        <v>378</v>
      </c>
      <c r="C87" s="134" t="s">
        <v>379</v>
      </c>
      <c r="D87" s="158" t="s">
        <v>380</v>
      </c>
      <c r="E87" s="172"/>
      <c r="F87" s="172" t="s">
        <v>730</v>
      </c>
      <c r="G87" s="172"/>
      <c r="H87" s="135" t="s">
        <v>383</v>
      </c>
      <c r="I87" s="135" t="s">
        <v>384</v>
      </c>
      <c r="J87" s="172" t="s">
        <v>731</v>
      </c>
      <c r="K87" s="172" t="s">
        <v>732</v>
      </c>
      <c r="L87" s="172" t="s">
        <v>753</v>
      </c>
      <c r="M87" s="172" t="s">
        <v>734</v>
      </c>
      <c r="N87" s="136">
        <v>1</v>
      </c>
      <c r="O87" s="133" t="s">
        <v>754</v>
      </c>
      <c r="P87" s="190"/>
      <c r="Q87" s="138" t="s">
        <v>755</v>
      </c>
      <c r="R87" s="174">
        <v>42373</v>
      </c>
      <c r="S87" s="174">
        <v>42735</v>
      </c>
      <c r="T87" s="138" t="s">
        <v>391</v>
      </c>
      <c r="U87" s="133">
        <v>71</v>
      </c>
      <c r="V87" s="138" t="s">
        <v>392</v>
      </c>
      <c r="W87" s="180" t="s">
        <v>737</v>
      </c>
      <c r="X87" s="142" t="s">
        <v>738</v>
      </c>
      <c r="Y87" s="142">
        <v>1</v>
      </c>
      <c r="Z87" s="142" t="s">
        <v>1203</v>
      </c>
      <c r="AA87" s="142">
        <v>1</v>
      </c>
      <c r="AB87" s="133">
        <v>710707</v>
      </c>
      <c r="AC87" s="172" t="s">
        <v>753</v>
      </c>
      <c r="AD87" s="156">
        <v>153.44999999999999</v>
      </c>
      <c r="AE87" s="156">
        <v>153.44999999999999</v>
      </c>
      <c r="AF87" s="156">
        <v>153.44999999999999</v>
      </c>
      <c r="AG87" s="156">
        <v>153.46</v>
      </c>
      <c r="AH87" s="156">
        <v>153.44999999999999</v>
      </c>
      <c r="AI87" s="156">
        <v>153.44999999999999</v>
      </c>
      <c r="AJ87" s="156">
        <v>153.44999999999999</v>
      </c>
      <c r="AK87" s="156">
        <v>153.46</v>
      </c>
      <c r="AL87" s="156">
        <v>153.44999999999999</v>
      </c>
      <c r="AM87" s="156">
        <v>153.44999999999999</v>
      </c>
      <c r="AN87" s="156">
        <v>153.44999999999999</v>
      </c>
      <c r="AO87" s="156">
        <v>153.46</v>
      </c>
      <c r="AP87" s="146">
        <v>1841.43</v>
      </c>
      <c r="AQ87" s="146">
        <f t="shared" si="2"/>
        <v>1841.4300000000003</v>
      </c>
      <c r="AR87" s="137" t="s">
        <v>739</v>
      </c>
      <c r="AS87" s="137" t="s">
        <v>535</v>
      </c>
      <c r="AT87" s="146"/>
    </row>
    <row r="88" spans="1:46" ht="30.75" customHeight="1" x14ac:dyDescent="0.2">
      <c r="A88" s="134" t="s">
        <v>756</v>
      </c>
      <c r="B88" s="158" t="s">
        <v>398</v>
      </c>
      <c r="C88" s="134" t="s">
        <v>757</v>
      </c>
      <c r="D88" s="158" t="s">
        <v>380</v>
      </c>
      <c r="E88" s="134"/>
      <c r="F88" s="134" t="s">
        <v>758</v>
      </c>
      <c r="G88" s="143" t="s">
        <v>402</v>
      </c>
      <c r="H88" s="135" t="s">
        <v>383</v>
      </c>
      <c r="I88" s="135" t="s">
        <v>384</v>
      </c>
      <c r="J88" s="134" t="s">
        <v>759</v>
      </c>
      <c r="K88" s="134" t="s">
        <v>715</v>
      </c>
      <c r="L88" s="173" t="s">
        <v>498</v>
      </c>
      <c r="M88" s="133" t="s">
        <v>760</v>
      </c>
      <c r="N88" s="137">
        <v>1</v>
      </c>
      <c r="O88" s="137" t="s">
        <v>761</v>
      </c>
      <c r="P88" s="161" t="s">
        <v>511</v>
      </c>
      <c r="Q88" s="138" t="s">
        <v>762</v>
      </c>
      <c r="R88" s="174">
        <v>42401</v>
      </c>
      <c r="S88" s="174">
        <v>42520</v>
      </c>
      <c r="T88" s="138" t="s">
        <v>391</v>
      </c>
      <c r="U88" s="137">
        <v>84</v>
      </c>
      <c r="V88" s="138" t="s">
        <v>392</v>
      </c>
      <c r="W88" s="153" t="s">
        <v>503</v>
      </c>
      <c r="X88" s="142" t="s">
        <v>504</v>
      </c>
      <c r="Y88" s="142">
        <v>1</v>
      </c>
      <c r="Z88" s="142" t="s">
        <v>1194</v>
      </c>
      <c r="AA88" s="142">
        <v>2</v>
      </c>
      <c r="AB88" s="137">
        <v>840107</v>
      </c>
      <c r="AC88" s="143" t="s">
        <v>505</v>
      </c>
      <c r="AD88" s="144">
        <v>0</v>
      </c>
      <c r="AE88" s="144">
        <v>0</v>
      </c>
      <c r="AF88" s="175">
        <v>2500</v>
      </c>
      <c r="AG88" s="144">
        <v>0</v>
      </c>
      <c r="AH88" s="144">
        <v>0</v>
      </c>
      <c r="AI88" s="144">
        <v>0</v>
      </c>
      <c r="AJ88" s="144">
        <v>0</v>
      </c>
      <c r="AK88" s="144">
        <v>0</v>
      </c>
      <c r="AL88" s="144">
        <v>0</v>
      </c>
      <c r="AM88" s="144">
        <v>0</v>
      </c>
      <c r="AN88" s="144">
        <v>0</v>
      </c>
      <c r="AO88" s="144">
        <v>0</v>
      </c>
      <c r="AP88" s="146">
        <v>2500</v>
      </c>
      <c r="AQ88" s="146">
        <f t="shared" si="2"/>
        <v>2500</v>
      </c>
      <c r="AR88" s="137"/>
      <c r="AS88" s="137" t="s">
        <v>465</v>
      </c>
      <c r="AT88" s="146"/>
    </row>
    <row r="89" spans="1:46" ht="30.75" customHeight="1" x14ac:dyDescent="0.2">
      <c r="A89" s="158" t="s">
        <v>763</v>
      </c>
      <c r="B89" s="158" t="s">
        <v>398</v>
      </c>
      <c r="C89" s="158" t="s">
        <v>764</v>
      </c>
      <c r="D89" s="158" t="s">
        <v>380</v>
      </c>
      <c r="E89" s="134" t="s">
        <v>400</v>
      </c>
      <c r="F89" s="134" t="s">
        <v>400</v>
      </c>
      <c r="G89" s="143" t="s">
        <v>402</v>
      </c>
      <c r="H89" s="137">
        <v>15</v>
      </c>
      <c r="I89" s="137" t="s">
        <v>765</v>
      </c>
      <c r="J89" s="140" t="s">
        <v>766</v>
      </c>
      <c r="K89" s="143" t="s">
        <v>767</v>
      </c>
      <c r="L89" s="161" t="s">
        <v>407</v>
      </c>
      <c r="M89" s="200" t="s">
        <v>768</v>
      </c>
      <c r="N89" s="137">
        <v>1</v>
      </c>
      <c r="O89" s="137" t="s">
        <v>389</v>
      </c>
      <c r="P89" s="190"/>
      <c r="Q89" s="138" t="s">
        <v>769</v>
      </c>
      <c r="R89" s="201">
        <v>42401</v>
      </c>
      <c r="S89" s="201">
        <v>42490</v>
      </c>
      <c r="T89" s="161" t="s">
        <v>391</v>
      </c>
      <c r="U89" s="137">
        <v>73</v>
      </c>
      <c r="V89" s="138" t="s">
        <v>392</v>
      </c>
      <c r="W89" s="153" t="s">
        <v>540</v>
      </c>
      <c r="X89" s="142" t="s">
        <v>414</v>
      </c>
      <c r="Y89" s="142">
        <v>1</v>
      </c>
      <c r="Z89" s="142" t="s">
        <v>1177</v>
      </c>
      <c r="AA89" s="142">
        <v>3</v>
      </c>
      <c r="AB89" s="137">
        <v>730606</v>
      </c>
      <c r="AC89" s="143" t="s">
        <v>415</v>
      </c>
      <c r="AD89" s="144">
        <v>0</v>
      </c>
      <c r="AE89" s="144">
        <v>0</v>
      </c>
      <c r="AF89" s="175">
        <f>817*1.12</f>
        <v>915.04000000000008</v>
      </c>
      <c r="AG89" s="175">
        <f>817*1.12</f>
        <v>915.04000000000008</v>
      </c>
      <c r="AH89" s="175">
        <f>817*1.12</f>
        <v>915.04000000000008</v>
      </c>
      <c r="AI89" s="144">
        <v>0</v>
      </c>
      <c r="AJ89" s="144">
        <v>0</v>
      </c>
      <c r="AK89" s="144">
        <v>0</v>
      </c>
      <c r="AL89" s="144">
        <v>0</v>
      </c>
      <c r="AM89" s="144">
        <v>0</v>
      </c>
      <c r="AN89" s="144">
        <v>0</v>
      </c>
      <c r="AO89" s="144">
        <v>0</v>
      </c>
      <c r="AP89" s="146">
        <v>2745.1200000000003</v>
      </c>
      <c r="AQ89" s="146">
        <f t="shared" si="2"/>
        <v>2745.1200000000003</v>
      </c>
      <c r="AR89" s="137">
        <v>73</v>
      </c>
      <c r="AS89" s="137" t="s">
        <v>416</v>
      </c>
      <c r="AT89" s="146">
        <v>2745.1200000000003</v>
      </c>
    </row>
    <row r="90" spans="1:46" ht="30.75" customHeight="1" x14ac:dyDescent="0.2">
      <c r="A90" s="158" t="s">
        <v>763</v>
      </c>
      <c r="B90" s="158" t="s">
        <v>398</v>
      </c>
      <c r="C90" s="158" t="s">
        <v>764</v>
      </c>
      <c r="D90" s="158" t="s">
        <v>380</v>
      </c>
      <c r="E90" s="134" t="s">
        <v>400</v>
      </c>
      <c r="F90" s="134" t="s">
        <v>400</v>
      </c>
      <c r="G90" s="143" t="s">
        <v>402</v>
      </c>
      <c r="H90" s="137">
        <v>15</v>
      </c>
      <c r="I90" s="137" t="s">
        <v>765</v>
      </c>
      <c r="J90" s="140" t="s">
        <v>766</v>
      </c>
      <c r="K90" s="143" t="s">
        <v>767</v>
      </c>
      <c r="L90" s="161" t="s">
        <v>407</v>
      </c>
      <c r="M90" s="200" t="s">
        <v>770</v>
      </c>
      <c r="N90" s="137">
        <v>1</v>
      </c>
      <c r="O90" s="137" t="s">
        <v>389</v>
      </c>
      <c r="P90" s="190"/>
      <c r="Q90" s="138" t="s">
        <v>771</v>
      </c>
      <c r="R90" s="201">
        <v>42387</v>
      </c>
      <c r="S90" s="201">
        <v>42459</v>
      </c>
      <c r="T90" s="161" t="s">
        <v>391</v>
      </c>
      <c r="U90" s="137">
        <v>73</v>
      </c>
      <c r="V90" s="138" t="s">
        <v>392</v>
      </c>
      <c r="W90" s="153" t="s">
        <v>540</v>
      </c>
      <c r="X90" s="142" t="s">
        <v>414</v>
      </c>
      <c r="Y90" s="142">
        <v>1</v>
      </c>
      <c r="Z90" s="142" t="s">
        <v>1177</v>
      </c>
      <c r="AA90" s="142">
        <v>3</v>
      </c>
      <c r="AB90" s="137">
        <v>730606</v>
      </c>
      <c r="AC90" s="143" t="s">
        <v>415</v>
      </c>
      <c r="AD90" s="144">
        <v>0</v>
      </c>
      <c r="AE90" s="175">
        <v>1357.44</v>
      </c>
      <c r="AF90" s="175">
        <v>1357.44</v>
      </c>
      <c r="AG90" s="175">
        <v>1357.44</v>
      </c>
      <c r="AH90" s="144">
        <v>0</v>
      </c>
      <c r="AI90" s="144">
        <v>0</v>
      </c>
      <c r="AJ90" s="144">
        <v>0</v>
      </c>
      <c r="AK90" s="144">
        <v>0</v>
      </c>
      <c r="AL90" s="144">
        <v>0</v>
      </c>
      <c r="AM90" s="144">
        <v>0</v>
      </c>
      <c r="AN90" s="144">
        <v>0</v>
      </c>
      <c r="AO90" s="144">
        <v>0</v>
      </c>
      <c r="AP90" s="146">
        <v>4072.32</v>
      </c>
      <c r="AQ90" s="146">
        <f t="shared" si="2"/>
        <v>4072.32</v>
      </c>
      <c r="AR90" s="137">
        <v>73</v>
      </c>
      <c r="AS90" s="137" t="s">
        <v>416</v>
      </c>
      <c r="AT90" s="146">
        <v>4072.32</v>
      </c>
    </row>
    <row r="91" spans="1:46" ht="30.75" customHeight="1" x14ac:dyDescent="0.2">
      <c r="A91" s="158" t="s">
        <v>763</v>
      </c>
      <c r="B91" s="158" t="s">
        <v>398</v>
      </c>
      <c r="C91" s="158" t="s">
        <v>764</v>
      </c>
      <c r="D91" s="158" t="s">
        <v>380</v>
      </c>
      <c r="E91" s="134" t="s">
        <v>400</v>
      </c>
      <c r="F91" s="134" t="s">
        <v>400</v>
      </c>
      <c r="G91" s="143" t="s">
        <v>402</v>
      </c>
      <c r="H91" s="137">
        <v>15</v>
      </c>
      <c r="I91" s="137" t="s">
        <v>765</v>
      </c>
      <c r="J91" s="140" t="s">
        <v>766</v>
      </c>
      <c r="K91" s="143" t="s">
        <v>772</v>
      </c>
      <c r="L91" s="161" t="s">
        <v>407</v>
      </c>
      <c r="M91" s="200" t="s">
        <v>773</v>
      </c>
      <c r="N91" s="137">
        <v>1</v>
      </c>
      <c r="O91" s="137" t="s">
        <v>389</v>
      </c>
      <c r="P91" s="190"/>
      <c r="Q91" s="138" t="s">
        <v>774</v>
      </c>
      <c r="R91" s="201">
        <v>42614</v>
      </c>
      <c r="S91" s="201">
        <v>42673</v>
      </c>
      <c r="T91" s="161" t="s">
        <v>391</v>
      </c>
      <c r="U91" s="137">
        <v>73</v>
      </c>
      <c r="V91" s="138" t="s">
        <v>392</v>
      </c>
      <c r="W91" s="153" t="s">
        <v>540</v>
      </c>
      <c r="X91" s="142" t="s">
        <v>414</v>
      </c>
      <c r="Y91" s="142">
        <v>1</v>
      </c>
      <c r="Z91" s="142" t="s">
        <v>1177</v>
      </c>
      <c r="AA91" s="142">
        <v>3</v>
      </c>
      <c r="AB91" s="137">
        <v>730606</v>
      </c>
      <c r="AC91" s="143" t="s">
        <v>415</v>
      </c>
      <c r="AD91" s="144">
        <v>0</v>
      </c>
      <c r="AE91" s="144">
        <v>0</v>
      </c>
      <c r="AF91" s="144">
        <v>0</v>
      </c>
      <c r="AG91" s="144">
        <v>0</v>
      </c>
      <c r="AH91" s="144">
        <v>0</v>
      </c>
      <c r="AI91" s="144">
        <v>0</v>
      </c>
      <c r="AJ91" s="144">
        <v>0</v>
      </c>
      <c r="AK91" s="144">
        <v>0</v>
      </c>
      <c r="AL91" s="144">
        <v>0</v>
      </c>
      <c r="AM91" s="175">
        <v>1357.44</v>
      </c>
      <c r="AN91" s="175">
        <v>1357.44</v>
      </c>
      <c r="AO91" s="144">
        <v>0</v>
      </c>
      <c r="AP91" s="146">
        <v>2714.88</v>
      </c>
      <c r="AQ91" s="146">
        <f t="shared" si="2"/>
        <v>2714.88</v>
      </c>
      <c r="AR91" s="137"/>
      <c r="AS91" s="137" t="s">
        <v>465</v>
      </c>
      <c r="AT91" s="146"/>
    </row>
    <row r="92" spans="1:46" ht="30.75" customHeight="1" x14ac:dyDescent="0.2">
      <c r="A92" s="158" t="s">
        <v>763</v>
      </c>
      <c r="B92" s="158" t="s">
        <v>398</v>
      </c>
      <c r="C92" s="158" t="s">
        <v>764</v>
      </c>
      <c r="D92" s="158" t="s">
        <v>380</v>
      </c>
      <c r="E92" s="134" t="s">
        <v>400</v>
      </c>
      <c r="F92" s="134" t="s">
        <v>400</v>
      </c>
      <c r="G92" s="143" t="s">
        <v>402</v>
      </c>
      <c r="H92" s="137">
        <v>15</v>
      </c>
      <c r="I92" s="137" t="s">
        <v>765</v>
      </c>
      <c r="J92" s="161" t="s">
        <v>588</v>
      </c>
      <c r="K92" s="143" t="s">
        <v>775</v>
      </c>
      <c r="L92" s="161" t="s">
        <v>407</v>
      </c>
      <c r="M92" s="200" t="s">
        <v>776</v>
      </c>
      <c r="N92" s="137">
        <v>1</v>
      </c>
      <c r="O92" s="137" t="s">
        <v>389</v>
      </c>
      <c r="P92" s="190"/>
      <c r="Q92" s="138" t="s">
        <v>777</v>
      </c>
      <c r="R92" s="201">
        <v>42401</v>
      </c>
      <c r="S92" s="201">
        <v>42490</v>
      </c>
      <c r="T92" s="161" t="s">
        <v>391</v>
      </c>
      <c r="U92" s="137">
        <v>73</v>
      </c>
      <c r="V92" s="138" t="s">
        <v>392</v>
      </c>
      <c r="W92" s="153" t="s">
        <v>540</v>
      </c>
      <c r="X92" s="142" t="s">
        <v>414</v>
      </c>
      <c r="Y92" s="142">
        <v>1</v>
      </c>
      <c r="Z92" s="142" t="s">
        <v>1177</v>
      </c>
      <c r="AA92" s="142">
        <v>3</v>
      </c>
      <c r="AB92" s="137">
        <v>730606</v>
      </c>
      <c r="AC92" s="143" t="s">
        <v>415</v>
      </c>
      <c r="AD92" s="144">
        <v>0</v>
      </c>
      <c r="AE92" s="144">
        <v>0</v>
      </c>
      <c r="AF92" s="175">
        <v>1357.44</v>
      </c>
      <c r="AG92" s="175">
        <v>1357.44</v>
      </c>
      <c r="AH92" s="175">
        <v>1357.44</v>
      </c>
      <c r="AI92" s="175">
        <v>1357.44</v>
      </c>
      <c r="AJ92" s="144">
        <v>0</v>
      </c>
      <c r="AK92" s="144">
        <v>0</v>
      </c>
      <c r="AL92" s="144">
        <v>0</v>
      </c>
      <c r="AM92" s="144">
        <v>0</v>
      </c>
      <c r="AN92" s="144">
        <v>0</v>
      </c>
      <c r="AO92" s="144">
        <v>0</v>
      </c>
      <c r="AP92" s="146">
        <v>5429.76</v>
      </c>
      <c r="AQ92" s="146">
        <f t="shared" si="2"/>
        <v>5429.76</v>
      </c>
      <c r="AR92" s="137">
        <v>113</v>
      </c>
      <c r="AS92" s="137" t="s">
        <v>555</v>
      </c>
      <c r="AT92" s="146">
        <v>5429.76</v>
      </c>
    </row>
    <row r="93" spans="1:46" ht="30.75" customHeight="1" x14ac:dyDescent="0.2">
      <c r="A93" s="158" t="s">
        <v>763</v>
      </c>
      <c r="B93" s="158" t="s">
        <v>398</v>
      </c>
      <c r="C93" s="158" t="s">
        <v>764</v>
      </c>
      <c r="D93" s="158" t="s">
        <v>380</v>
      </c>
      <c r="E93" s="134" t="s">
        <v>400</v>
      </c>
      <c r="F93" s="134" t="s">
        <v>400</v>
      </c>
      <c r="G93" s="143" t="s">
        <v>402</v>
      </c>
      <c r="H93" s="137">
        <v>15</v>
      </c>
      <c r="I93" s="137" t="s">
        <v>765</v>
      </c>
      <c r="J93" s="161" t="s">
        <v>588</v>
      </c>
      <c r="K93" s="143" t="s">
        <v>775</v>
      </c>
      <c r="L93" s="161" t="s">
        <v>407</v>
      </c>
      <c r="M93" s="200" t="s">
        <v>778</v>
      </c>
      <c r="N93" s="137">
        <v>3</v>
      </c>
      <c r="O93" s="137" t="s">
        <v>389</v>
      </c>
      <c r="P93" s="190"/>
      <c r="Q93" s="138" t="s">
        <v>779</v>
      </c>
      <c r="R93" s="201">
        <v>42401</v>
      </c>
      <c r="S93" s="201">
        <v>42490</v>
      </c>
      <c r="T93" s="161" t="s">
        <v>391</v>
      </c>
      <c r="U93" s="137">
        <v>73</v>
      </c>
      <c r="V93" s="138" t="s">
        <v>392</v>
      </c>
      <c r="W93" s="153" t="s">
        <v>540</v>
      </c>
      <c r="X93" s="142" t="s">
        <v>414</v>
      </c>
      <c r="Y93" s="142">
        <v>3</v>
      </c>
      <c r="Z93" s="142" t="s">
        <v>1177</v>
      </c>
      <c r="AA93" s="142">
        <v>3</v>
      </c>
      <c r="AB93" s="137">
        <v>730606</v>
      </c>
      <c r="AC93" s="143" t="s">
        <v>415</v>
      </c>
      <c r="AD93" s="144">
        <v>0</v>
      </c>
      <c r="AE93" s="144">
        <v>0</v>
      </c>
      <c r="AF93" s="175">
        <v>4072.32</v>
      </c>
      <c r="AG93" s="175">
        <v>4072.32</v>
      </c>
      <c r="AH93" s="175">
        <v>4072.32</v>
      </c>
      <c r="AI93" s="175">
        <v>4072.32</v>
      </c>
      <c r="AJ93" s="144">
        <v>0</v>
      </c>
      <c r="AK93" s="144">
        <v>0</v>
      </c>
      <c r="AL93" s="144">
        <v>0</v>
      </c>
      <c r="AM93" s="144">
        <v>0</v>
      </c>
      <c r="AN93" s="144">
        <v>0</v>
      </c>
      <c r="AO93" s="144">
        <v>0</v>
      </c>
      <c r="AP93" s="146">
        <v>16289.28</v>
      </c>
      <c r="AQ93" s="146">
        <f t="shared" si="2"/>
        <v>16289.28</v>
      </c>
      <c r="AR93" s="137">
        <v>113</v>
      </c>
      <c r="AS93" s="137" t="s">
        <v>555</v>
      </c>
      <c r="AT93" s="146">
        <v>16289.28</v>
      </c>
    </row>
    <row r="94" spans="1:46" ht="30.75" customHeight="1" x14ac:dyDescent="0.2">
      <c r="A94" s="158" t="s">
        <v>763</v>
      </c>
      <c r="B94" s="158" t="s">
        <v>398</v>
      </c>
      <c r="C94" s="158" t="s">
        <v>764</v>
      </c>
      <c r="D94" s="158" t="s">
        <v>380</v>
      </c>
      <c r="E94" s="134" t="s">
        <v>400</v>
      </c>
      <c r="F94" s="134" t="s">
        <v>400</v>
      </c>
      <c r="G94" s="143" t="s">
        <v>402</v>
      </c>
      <c r="H94" s="137">
        <v>15</v>
      </c>
      <c r="I94" s="137" t="s">
        <v>765</v>
      </c>
      <c r="J94" s="140" t="s">
        <v>780</v>
      </c>
      <c r="K94" s="143" t="s">
        <v>781</v>
      </c>
      <c r="L94" s="161" t="s">
        <v>407</v>
      </c>
      <c r="M94" s="200" t="s">
        <v>782</v>
      </c>
      <c r="N94" s="133">
        <v>8</v>
      </c>
      <c r="O94" s="137" t="s">
        <v>389</v>
      </c>
      <c r="P94" s="190"/>
      <c r="Q94" s="138" t="s">
        <v>783</v>
      </c>
      <c r="R94" s="201">
        <v>42566</v>
      </c>
      <c r="S94" s="201">
        <v>42628</v>
      </c>
      <c r="T94" s="161" t="s">
        <v>391</v>
      </c>
      <c r="U94" s="137">
        <v>73</v>
      </c>
      <c r="V94" s="138" t="s">
        <v>392</v>
      </c>
      <c r="W94" s="153" t="s">
        <v>540</v>
      </c>
      <c r="X94" s="142" t="s">
        <v>414</v>
      </c>
      <c r="Y94" s="142">
        <v>8</v>
      </c>
      <c r="Z94" s="142" t="s">
        <v>1177</v>
      </c>
      <c r="AA94" s="142">
        <v>3</v>
      </c>
      <c r="AB94" s="137">
        <v>730606</v>
      </c>
      <c r="AC94" s="143" t="s">
        <v>415</v>
      </c>
      <c r="AD94" s="144">
        <v>0</v>
      </c>
      <c r="AE94" s="144">
        <v>0</v>
      </c>
      <c r="AF94" s="144">
        <v>0</v>
      </c>
      <c r="AG94" s="144">
        <v>0</v>
      </c>
      <c r="AH94" s="144">
        <v>0</v>
      </c>
      <c r="AI94" s="144">
        <v>0</v>
      </c>
      <c r="AJ94" s="144">
        <v>0</v>
      </c>
      <c r="AK94" s="175">
        <v>0</v>
      </c>
      <c r="AL94" s="175">
        <v>0</v>
      </c>
      <c r="AM94" s="144">
        <v>0</v>
      </c>
      <c r="AN94" s="144">
        <v>0</v>
      </c>
      <c r="AO94" s="144">
        <v>0</v>
      </c>
      <c r="AP94" s="146">
        <f>SUM(AD94:AO94)</f>
        <v>0</v>
      </c>
      <c r="AQ94" s="146">
        <f t="shared" si="2"/>
        <v>0</v>
      </c>
      <c r="AR94" s="137"/>
      <c r="AS94" s="137" t="s">
        <v>465</v>
      </c>
      <c r="AT94" s="146"/>
    </row>
    <row r="95" spans="1:46" ht="30.75" customHeight="1" x14ac:dyDescent="0.2">
      <c r="A95" s="158" t="s">
        <v>763</v>
      </c>
      <c r="B95" s="158" t="s">
        <v>398</v>
      </c>
      <c r="C95" s="158" t="s">
        <v>764</v>
      </c>
      <c r="D95" s="158" t="s">
        <v>380</v>
      </c>
      <c r="E95" s="134" t="s">
        <v>400</v>
      </c>
      <c r="F95" s="134" t="s">
        <v>400</v>
      </c>
      <c r="G95" s="143" t="s">
        <v>402</v>
      </c>
      <c r="H95" s="137">
        <v>15</v>
      </c>
      <c r="I95" s="137" t="s">
        <v>765</v>
      </c>
      <c r="J95" s="140" t="s">
        <v>780</v>
      </c>
      <c r="K95" s="143" t="s">
        <v>781</v>
      </c>
      <c r="L95" s="161" t="s">
        <v>407</v>
      </c>
      <c r="M95" s="200" t="s">
        <v>784</v>
      </c>
      <c r="N95" s="133">
        <v>2</v>
      </c>
      <c r="O95" s="137" t="s">
        <v>389</v>
      </c>
      <c r="P95" s="190"/>
      <c r="Q95" s="138" t="s">
        <v>785</v>
      </c>
      <c r="R95" s="201">
        <v>42566</v>
      </c>
      <c r="S95" s="201">
        <v>42628</v>
      </c>
      <c r="T95" s="161" t="s">
        <v>391</v>
      </c>
      <c r="U95" s="137">
        <v>73</v>
      </c>
      <c r="V95" s="138" t="s">
        <v>392</v>
      </c>
      <c r="W95" s="153" t="s">
        <v>540</v>
      </c>
      <c r="X95" s="142" t="s">
        <v>414</v>
      </c>
      <c r="Y95" s="142">
        <v>2</v>
      </c>
      <c r="Z95" s="142" t="s">
        <v>1177</v>
      </c>
      <c r="AA95" s="142">
        <v>3</v>
      </c>
      <c r="AB95" s="137">
        <v>730606</v>
      </c>
      <c r="AC95" s="143" t="s">
        <v>415</v>
      </c>
      <c r="AD95" s="144">
        <v>0</v>
      </c>
      <c r="AE95" s="144">
        <v>0</v>
      </c>
      <c r="AF95" s="144">
        <v>0</v>
      </c>
      <c r="AG95" s="144">
        <v>0</v>
      </c>
      <c r="AH95" s="144">
        <v>0</v>
      </c>
      <c r="AI95" s="144">
        <v>0</v>
      </c>
      <c r="AJ95" s="144">
        <v>0</v>
      </c>
      <c r="AK95" s="175">
        <v>0</v>
      </c>
      <c r="AL95" s="175">
        <v>0</v>
      </c>
      <c r="AM95" s="144">
        <v>0</v>
      </c>
      <c r="AN95" s="144">
        <v>0</v>
      </c>
      <c r="AO95" s="144">
        <v>0</v>
      </c>
      <c r="AP95" s="146">
        <f>SUM(AD95:AO95)</f>
        <v>0</v>
      </c>
      <c r="AQ95" s="146">
        <f t="shared" si="2"/>
        <v>0</v>
      </c>
      <c r="AR95" s="137"/>
      <c r="AS95" s="137" t="s">
        <v>465</v>
      </c>
      <c r="AT95" s="146"/>
    </row>
    <row r="96" spans="1:46" ht="30.75" customHeight="1" x14ac:dyDescent="0.2">
      <c r="A96" s="158" t="s">
        <v>763</v>
      </c>
      <c r="B96" s="158" t="s">
        <v>398</v>
      </c>
      <c r="C96" s="158" t="s">
        <v>764</v>
      </c>
      <c r="D96" s="158" t="s">
        <v>380</v>
      </c>
      <c r="E96" s="134" t="s">
        <v>400</v>
      </c>
      <c r="F96" s="134" t="s">
        <v>400</v>
      </c>
      <c r="G96" s="143" t="s">
        <v>402</v>
      </c>
      <c r="H96" s="137">
        <v>15</v>
      </c>
      <c r="I96" s="137" t="s">
        <v>765</v>
      </c>
      <c r="J96" s="161" t="s">
        <v>588</v>
      </c>
      <c r="K96" s="143" t="s">
        <v>775</v>
      </c>
      <c r="L96" s="161" t="s">
        <v>786</v>
      </c>
      <c r="M96" s="200" t="s">
        <v>787</v>
      </c>
      <c r="N96" s="202">
        <v>100</v>
      </c>
      <c r="O96" s="133" t="s">
        <v>389</v>
      </c>
      <c r="P96" s="190"/>
      <c r="Q96" s="138" t="s">
        <v>788</v>
      </c>
      <c r="R96" s="201">
        <v>42430</v>
      </c>
      <c r="S96" s="201">
        <v>42490</v>
      </c>
      <c r="T96" s="161" t="s">
        <v>391</v>
      </c>
      <c r="U96" s="137">
        <v>73</v>
      </c>
      <c r="V96" s="138" t="s">
        <v>392</v>
      </c>
      <c r="W96" s="199" t="s">
        <v>789</v>
      </c>
      <c r="X96" s="142" t="s">
        <v>514</v>
      </c>
      <c r="Y96" s="142">
        <v>100</v>
      </c>
      <c r="Z96" s="142" t="s">
        <v>1200</v>
      </c>
      <c r="AA96" s="142">
        <v>3</v>
      </c>
      <c r="AB96" s="137">
        <v>730219</v>
      </c>
      <c r="AC96" s="143" t="s">
        <v>723</v>
      </c>
      <c r="AD96" s="144">
        <v>0</v>
      </c>
      <c r="AE96" s="144">
        <v>0</v>
      </c>
      <c r="AF96" s="144">
        <v>0</v>
      </c>
      <c r="AG96" s="144">
        <v>0</v>
      </c>
      <c r="AH96" s="175">
        <v>0</v>
      </c>
      <c r="AI96" s="144">
        <v>0</v>
      </c>
      <c r="AJ96" s="144">
        <v>0</v>
      </c>
      <c r="AK96" s="144">
        <v>0</v>
      </c>
      <c r="AL96" s="144">
        <v>0</v>
      </c>
      <c r="AM96" s="144">
        <v>0</v>
      </c>
      <c r="AN96" s="144">
        <v>0</v>
      </c>
      <c r="AO96" s="144">
        <v>0</v>
      </c>
      <c r="AP96" s="146">
        <v>10000</v>
      </c>
      <c r="AQ96" s="146">
        <f t="shared" si="2"/>
        <v>0</v>
      </c>
      <c r="AR96" s="137"/>
      <c r="AS96" s="137" t="s">
        <v>465</v>
      </c>
      <c r="AT96" s="146"/>
    </row>
    <row r="97" spans="1:46" ht="30.75" customHeight="1" x14ac:dyDescent="0.2">
      <c r="A97" s="158" t="s">
        <v>763</v>
      </c>
      <c r="B97" s="158" t="s">
        <v>398</v>
      </c>
      <c r="C97" s="158" t="s">
        <v>764</v>
      </c>
      <c r="D97" s="158" t="s">
        <v>380</v>
      </c>
      <c r="E97" s="134" t="s">
        <v>400</v>
      </c>
      <c r="F97" s="134" t="s">
        <v>400</v>
      </c>
      <c r="G97" s="143" t="s">
        <v>402</v>
      </c>
      <c r="H97" s="137">
        <v>15</v>
      </c>
      <c r="I97" s="137" t="s">
        <v>765</v>
      </c>
      <c r="J97" s="161" t="s">
        <v>588</v>
      </c>
      <c r="K97" s="143" t="s">
        <v>570</v>
      </c>
      <c r="L97" s="203" t="s">
        <v>790</v>
      </c>
      <c r="M97" s="200" t="s">
        <v>791</v>
      </c>
      <c r="N97" s="137">
        <v>1</v>
      </c>
      <c r="O97" s="133" t="s">
        <v>389</v>
      </c>
      <c r="P97" s="190"/>
      <c r="Q97" s="138" t="s">
        <v>792</v>
      </c>
      <c r="R97" s="201">
        <v>42430</v>
      </c>
      <c r="S97" s="201">
        <v>42612</v>
      </c>
      <c r="T97" s="161" t="s">
        <v>391</v>
      </c>
      <c r="U97" s="137">
        <v>73</v>
      </c>
      <c r="V97" s="138" t="s">
        <v>392</v>
      </c>
      <c r="W97" s="180" t="s">
        <v>574</v>
      </c>
      <c r="X97" s="142" t="s">
        <v>575</v>
      </c>
      <c r="Y97" s="142">
        <v>1</v>
      </c>
      <c r="Z97" s="142" t="s">
        <v>1198</v>
      </c>
      <c r="AA97" s="142">
        <v>3</v>
      </c>
      <c r="AB97" s="137">
        <v>730105</v>
      </c>
      <c r="AC97" s="143" t="s">
        <v>575</v>
      </c>
      <c r="AD97" s="144">
        <v>0</v>
      </c>
      <c r="AE97" s="144">
        <v>0</v>
      </c>
      <c r="AF97" s="175">
        <v>300</v>
      </c>
      <c r="AG97" s="175">
        <v>300</v>
      </c>
      <c r="AH97" s="175">
        <v>300</v>
      </c>
      <c r="AI97" s="175">
        <v>300</v>
      </c>
      <c r="AJ97" s="175">
        <v>299.47000000000003</v>
      </c>
      <c r="AK97" s="175">
        <v>0</v>
      </c>
      <c r="AL97" s="144">
        <v>0</v>
      </c>
      <c r="AM97" s="144">
        <v>0</v>
      </c>
      <c r="AN97" s="144">
        <v>0</v>
      </c>
      <c r="AO97" s="144">
        <v>0</v>
      </c>
      <c r="AP97" s="146">
        <f t="shared" ref="AP97:AP98" si="3">SUM(AD97:AO97)</f>
        <v>1499.47</v>
      </c>
      <c r="AQ97" s="146">
        <f t="shared" si="2"/>
        <v>1499.47</v>
      </c>
      <c r="AR97" s="137"/>
      <c r="AS97" s="137" t="s">
        <v>535</v>
      </c>
      <c r="AT97" s="146"/>
    </row>
    <row r="98" spans="1:46" ht="30.75" customHeight="1" x14ac:dyDescent="0.2">
      <c r="A98" s="158" t="s">
        <v>763</v>
      </c>
      <c r="B98" s="158" t="s">
        <v>398</v>
      </c>
      <c r="C98" s="158" t="s">
        <v>764</v>
      </c>
      <c r="D98" s="158" t="s">
        <v>380</v>
      </c>
      <c r="E98" s="134" t="s">
        <v>400</v>
      </c>
      <c r="F98" s="134" t="s">
        <v>400</v>
      </c>
      <c r="G98" s="143" t="s">
        <v>495</v>
      </c>
      <c r="H98" s="137">
        <v>15</v>
      </c>
      <c r="I98" s="137" t="s">
        <v>765</v>
      </c>
      <c r="J98" s="140" t="s">
        <v>496</v>
      </c>
      <c r="K98" s="143" t="s">
        <v>793</v>
      </c>
      <c r="L98" s="161" t="s">
        <v>407</v>
      </c>
      <c r="M98" s="200" t="s">
        <v>794</v>
      </c>
      <c r="N98" s="137">
        <v>1</v>
      </c>
      <c r="O98" s="201" t="s">
        <v>442</v>
      </c>
      <c r="P98" s="201"/>
      <c r="Q98" s="138" t="s">
        <v>795</v>
      </c>
      <c r="R98" s="201">
        <v>42401</v>
      </c>
      <c r="S98" s="201">
        <v>42612</v>
      </c>
      <c r="T98" s="161" t="s">
        <v>391</v>
      </c>
      <c r="U98" s="137">
        <v>73</v>
      </c>
      <c r="V98" s="138" t="s">
        <v>392</v>
      </c>
      <c r="W98" s="153" t="s">
        <v>540</v>
      </c>
      <c r="X98" s="142" t="s">
        <v>414</v>
      </c>
      <c r="Y98" s="142">
        <v>1</v>
      </c>
      <c r="Z98" s="142" t="s">
        <v>1177</v>
      </c>
      <c r="AA98" s="142">
        <v>3</v>
      </c>
      <c r="AB98" s="137">
        <v>730606</v>
      </c>
      <c r="AC98" s="143" t="s">
        <v>415</v>
      </c>
      <c r="AD98" s="144">
        <v>0</v>
      </c>
      <c r="AE98" s="144">
        <v>0</v>
      </c>
      <c r="AF98" s="175">
        <v>1216.32</v>
      </c>
      <c r="AG98" s="175">
        <v>1216.32</v>
      </c>
      <c r="AH98" s="175">
        <v>1216.32</v>
      </c>
      <c r="AI98" s="175">
        <v>1216.32</v>
      </c>
      <c r="AJ98" s="175">
        <v>1216.32</v>
      </c>
      <c r="AK98" s="175">
        <v>1216.32</v>
      </c>
      <c r="AL98" s="175">
        <v>1216.32</v>
      </c>
      <c r="AM98" s="144">
        <v>0</v>
      </c>
      <c r="AN98" s="144">
        <v>0</v>
      </c>
      <c r="AO98" s="144">
        <v>0</v>
      </c>
      <c r="AP98" s="146">
        <f t="shared" si="3"/>
        <v>8514.24</v>
      </c>
      <c r="AQ98" s="146">
        <f t="shared" si="2"/>
        <v>8514.24</v>
      </c>
      <c r="AR98" s="137">
        <v>85</v>
      </c>
      <c r="AS98" s="137" t="s">
        <v>506</v>
      </c>
      <c r="AT98" s="146">
        <v>8514.24</v>
      </c>
    </row>
    <row r="99" spans="1:46" ht="30.75" customHeight="1" x14ac:dyDescent="0.2">
      <c r="A99" s="158" t="s">
        <v>763</v>
      </c>
      <c r="B99" s="158" t="s">
        <v>398</v>
      </c>
      <c r="C99" s="158" t="s">
        <v>764</v>
      </c>
      <c r="D99" s="158" t="s">
        <v>380</v>
      </c>
      <c r="E99" s="134" t="s">
        <v>400</v>
      </c>
      <c r="F99" s="134" t="s">
        <v>400</v>
      </c>
      <c r="G99" s="143" t="s">
        <v>495</v>
      </c>
      <c r="H99" s="137">
        <v>15</v>
      </c>
      <c r="I99" s="137" t="s">
        <v>765</v>
      </c>
      <c r="J99" s="140" t="s">
        <v>496</v>
      </c>
      <c r="K99" s="143" t="s">
        <v>796</v>
      </c>
      <c r="L99" s="161" t="s">
        <v>407</v>
      </c>
      <c r="M99" s="204" t="s">
        <v>797</v>
      </c>
      <c r="N99" s="137">
        <v>1</v>
      </c>
      <c r="O99" s="137" t="s">
        <v>389</v>
      </c>
      <c r="P99" s="190"/>
      <c r="Q99" s="138" t="s">
        <v>798</v>
      </c>
      <c r="R99" s="201">
        <v>42387</v>
      </c>
      <c r="S99" s="201">
        <v>42508</v>
      </c>
      <c r="T99" s="161" t="s">
        <v>391</v>
      </c>
      <c r="U99" s="137">
        <v>73</v>
      </c>
      <c r="V99" s="138" t="s">
        <v>392</v>
      </c>
      <c r="W99" s="153" t="s">
        <v>540</v>
      </c>
      <c r="X99" s="142" t="s">
        <v>414</v>
      </c>
      <c r="Y99" s="142">
        <v>1</v>
      </c>
      <c r="Z99" s="142" t="s">
        <v>1177</v>
      </c>
      <c r="AA99" s="142">
        <v>3</v>
      </c>
      <c r="AB99" s="133">
        <v>730606</v>
      </c>
      <c r="AC99" s="172" t="s">
        <v>415</v>
      </c>
      <c r="AD99" s="144">
        <v>0</v>
      </c>
      <c r="AE99" s="155">
        <v>1357.44</v>
      </c>
      <c r="AF99" s="155">
        <v>1357.44</v>
      </c>
      <c r="AG99" s="155">
        <v>1357.44</v>
      </c>
      <c r="AH99" s="155">
        <v>1357.44</v>
      </c>
      <c r="AI99" s="144">
        <v>0</v>
      </c>
      <c r="AJ99" s="144">
        <v>0</v>
      </c>
      <c r="AK99" s="144">
        <v>0</v>
      </c>
      <c r="AL99" s="144">
        <v>0</v>
      </c>
      <c r="AM99" s="144">
        <v>0</v>
      </c>
      <c r="AN99" s="144">
        <v>0</v>
      </c>
      <c r="AO99" s="144">
        <v>0</v>
      </c>
      <c r="AP99" s="146">
        <v>5429.76</v>
      </c>
      <c r="AQ99" s="146">
        <f t="shared" si="2"/>
        <v>5429.76</v>
      </c>
      <c r="AR99" s="137">
        <v>66</v>
      </c>
      <c r="AS99" s="137" t="s">
        <v>416</v>
      </c>
      <c r="AT99" s="146">
        <v>5429.76</v>
      </c>
    </row>
    <row r="100" spans="1:46" ht="30.75" customHeight="1" x14ac:dyDescent="0.2">
      <c r="A100" s="158" t="s">
        <v>763</v>
      </c>
      <c r="B100" s="158" t="s">
        <v>398</v>
      </c>
      <c r="C100" s="158" t="s">
        <v>764</v>
      </c>
      <c r="D100" s="158" t="s">
        <v>380</v>
      </c>
      <c r="E100" s="134" t="s">
        <v>400</v>
      </c>
      <c r="F100" s="134" t="s">
        <v>400</v>
      </c>
      <c r="G100" s="143" t="s">
        <v>495</v>
      </c>
      <c r="H100" s="137">
        <v>15</v>
      </c>
      <c r="I100" s="137" t="s">
        <v>765</v>
      </c>
      <c r="J100" s="140" t="s">
        <v>496</v>
      </c>
      <c r="K100" s="143" t="s">
        <v>536</v>
      </c>
      <c r="L100" s="161" t="s">
        <v>407</v>
      </c>
      <c r="M100" s="200" t="s">
        <v>799</v>
      </c>
      <c r="N100" s="137">
        <v>1</v>
      </c>
      <c r="O100" s="137" t="s">
        <v>389</v>
      </c>
      <c r="P100" s="190"/>
      <c r="Q100" s="138" t="s">
        <v>800</v>
      </c>
      <c r="R100" s="201">
        <v>42401</v>
      </c>
      <c r="S100" s="201">
        <v>42581</v>
      </c>
      <c r="T100" s="161" t="s">
        <v>391</v>
      </c>
      <c r="U100" s="137">
        <v>73</v>
      </c>
      <c r="V100" s="138" t="s">
        <v>392</v>
      </c>
      <c r="W100" s="153" t="s">
        <v>540</v>
      </c>
      <c r="X100" s="142" t="s">
        <v>414</v>
      </c>
      <c r="Y100" s="142">
        <v>1</v>
      </c>
      <c r="Z100" s="142" t="s">
        <v>1177</v>
      </c>
      <c r="AA100" s="142">
        <v>3</v>
      </c>
      <c r="AB100" s="137">
        <v>730606</v>
      </c>
      <c r="AC100" s="143" t="s">
        <v>415</v>
      </c>
      <c r="AD100" s="144">
        <v>0</v>
      </c>
      <c r="AE100" s="144">
        <v>0</v>
      </c>
      <c r="AF100" s="175">
        <v>1357.44</v>
      </c>
      <c r="AG100" s="175">
        <v>1357.44</v>
      </c>
      <c r="AH100" s="175">
        <v>1357.44</v>
      </c>
      <c r="AI100" s="175">
        <v>1357.44</v>
      </c>
      <c r="AJ100" s="175">
        <v>1357.44</v>
      </c>
      <c r="AK100" s="175">
        <v>1357.44</v>
      </c>
      <c r="AL100" s="144">
        <v>0</v>
      </c>
      <c r="AM100" s="144">
        <v>0</v>
      </c>
      <c r="AN100" s="144">
        <v>0</v>
      </c>
      <c r="AO100" s="144">
        <v>0</v>
      </c>
      <c r="AP100" s="146">
        <v>8144.6400000000012</v>
      </c>
      <c r="AQ100" s="146">
        <f t="shared" si="2"/>
        <v>8144.6400000000012</v>
      </c>
      <c r="AR100" s="137">
        <v>85</v>
      </c>
      <c r="AS100" s="137" t="s">
        <v>506</v>
      </c>
      <c r="AT100" s="146">
        <v>8144.64</v>
      </c>
    </row>
    <row r="101" spans="1:46" ht="30.75" customHeight="1" x14ac:dyDescent="0.2">
      <c r="A101" s="158" t="s">
        <v>763</v>
      </c>
      <c r="B101" s="158" t="s">
        <v>398</v>
      </c>
      <c r="C101" s="158" t="s">
        <v>764</v>
      </c>
      <c r="D101" s="158" t="s">
        <v>380</v>
      </c>
      <c r="E101" s="134" t="s">
        <v>400</v>
      </c>
      <c r="F101" s="134" t="s">
        <v>400</v>
      </c>
      <c r="G101" s="143" t="s">
        <v>495</v>
      </c>
      <c r="H101" s="137">
        <v>15</v>
      </c>
      <c r="I101" s="137" t="s">
        <v>765</v>
      </c>
      <c r="J101" s="140" t="s">
        <v>496</v>
      </c>
      <c r="K101" s="143" t="s">
        <v>536</v>
      </c>
      <c r="L101" s="161" t="s">
        <v>407</v>
      </c>
      <c r="M101" s="200" t="s">
        <v>801</v>
      </c>
      <c r="N101" s="137">
        <v>1</v>
      </c>
      <c r="O101" s="137" t="s">
        <v>389</v>
      </c>
      <c r="P101" s="190"/>
      <c r="Q101" s="138" t="s">
        <v>802</v>
      </c>
      <c r="R101" s="201">
        <v>42401</v>
      </c>
      <c r="S101" s="201">
        <v>42612</v>
      </c>
      <c r="T101" s="161" t="s">
        <v>391</v>
      </c>
      <c r="U101" s="137">
        <v>73</v>
      </c>
      <c r="V101" s="138" t="s">
        <v>392</v>
      </c>
      <c r="W101" s="153" t="s">
        <v>540</v>
      </c>
      <c r="X101" s="142" t="s">
        <v>414</v>
      </c>
      <c r="Y101" s="142">
        <v>1</v>
      </c>
      <c r="Z101" s="142" t="s">
        <v>1177</v>
      </c>
      <c r="AA101" s="142">
        <v>3</v>
      </c>
      <c r="AB101" s="137">
        <v>730606</v>
      </c>
      <c r="AC101" s="143" t="s">
        <v>415</v>
      </c>
      <c r="AD101" s="144">
        <v>0</v>
      </c>
      <c r="AE101" s="144">
        <v>0</v>
      </c>
      <c r="AF101" s="175">
        <v>1581.44</v>
      </c>
      <c r="AG101" s="175">
        <v>1581.44</v>
      </c>
      <c r="AH101" s="175">
        <v>1581.44</v>
      </c>
      <c r="AI101" s="175">
        <v>1581.44</v>
      </c>
      <c r="AJ101" s="175">
        <v>1581.44</v>
      </c>
      <c r="AK101" s="175">
        <v>1581.44</v>
      </c>
      <c r="AL101" s="175">
        <v>1581.44</v>
      </c>
      <c r="AM101" s="144">
        <v>0</v>
      </c>
      <c r="AN101" s="144">
        <v>0</v>
      </c>
      <c r="AO101" s="144">
        <v>0</v>
      </c>
      <c r="AP101" s="146">
        <v>11070.080000000002</v>
      </c>
      <c r="AQ101" s="146">
        <f t="shared" si="2"/>
        <v>11070.080000000002</v>
      </c>
      <c r="AR101" s="137">
        <v>85</v>
      </c>
      <c r="AS101" s="137" t="s">
        <v>506</v>
      </c>
      <c r="AT101" s="146">
        <v>11070.08</v>
      </c>
    </row>
    <row r="102" spans="1:46" s="214" customFormat="1" ht="30.75" customHeight="1" x14ac:dyDescent="0.2">
      <c r="A102" s="158" t="s">
        <v>763</v>
      </c>
      <c r="B102" s="158" t="s">
        <v>398</v>
      </c>
      <c r="C102" s="158" t="s">
        <v>764</v>
      </c>
      <c r="D102" s="158" t="s">
        <v>380</v>
      </c>
      <c r="E102" s="134" t="s">
        <v>400</v>
      </c>
      <c r="F102" s="134" t="s">
        <v>400</v>
      </c>
      <c r="G102" s="143" t="s">
        <v>495</v>
      </c>
      <c r="H102" s="137">
        <v>15</v>
      </c>
      <c r="I102" s="137" t="s">
        <v>765</v>
      </c>
      <c r="J102" s="161" t="s">
        <v>588</v>
      </c>
      <c r="K102" s="143" t="s">
        <v>570</v>
      </c>
      <c r="L102" s="140" t="s">
        <v>803</v>
      </c>
      <c r="M102" s="200" t="s">
        <v>804</v>
      </c>
      <c r="N102" s="137">
        <v>1</v>
      </c>
      <c r="O102" s="133" t="s">
        <v>389</v>
      </c>
      <c r="P102" s="190"/>
      <c r="Q102" s="205" t="s">
        <v>805</v>
      </c>
      <c r="R102" s="206">
        <v>42420</v>
      </c>
      <c r="S102" s="206">
        <v>42643</v>
      </c>
      <c r="T102" s="161" t="s">
        <v>391</v>
      </c>
      <c r="U102" s="137">
        <v>73</v>
      </c>
      <c r="V102" s="205" t="s">
        <v>392</v>
      </c>
      <c r="W102" s="207" t="s">
        <v>806</v>
      </c>
      <c r="X102" s="208" t="s">
        <v>807</v>
      </c>
      <c r="Y102" s="142">
        <v>1</v>
      </c>
      <c r="Z102" s="208" t="s">
        <v>1199</v>
      </c>
      <c r="AA102" s="208">
        <v>3</v>
      </c>
      <c r="AB102" s="209">
        <v>730224</v>
      </c>
      <c r="AC102" s="210" t="s">
        <v>808</v>
      </c>
      <c r="AD102" s="211">
        <v>0</v>
      </c>
      <c r="AE102" s="211">
        <v>0</v>
      </c>
      <c r="AF102" s="212">
        <v>455000</v>
      </c>
      <c r="AG102" s="211">
        <v>0</v>
      </c>
      <c r="AH102" s="212">
        <v>200000</v>
      </c>
      <c r="AI102" s="211">
        <v>0</v>
      </c>
      <c r="AJ102" s="211">
        <v>0</v>
      </c>
      <c r="AK102" s="212">
        <v>350000</v>
      </c>
      <c r="AL102" s="211">
        <v>0</v>
      </c>
      <c r="AM102" s="211">
        <v>0</v>
      </c>
      <c r="AN102" s="211">
        <v>0</v>
      </c>
      <c r="AO102" s="211">
        <v>0</v>
      </c>
      <c r="AP102" s="146">
        <v>1005000</v>
      </c>
      <c r="AQ102" s="213">
        <f t="shared" si="2"/>
        <v>1005000</v>
      </c>
      <c r="AR102" s="209">
        <v>120</v>
      </c>
      <c r="AS102" s="209" t="s">
        <v>555</v>
      </c>
      <c r="AT102" s="213">
        <v>1005000</v>
      </c>
    </row>
    <row r="103" spans="1:46" ht="30.75" customHeight="1" x14ac:dyDescent="0.2">
      <c r="A103" s="158" t="s">
        <v>397</v>
      </c>
      <c r="B103" s="158" t="s">
        <v>398</v>
      </c>
      <c r="C103" s="158" t="s">
        <v>480</v>
      </c>
      <c r="D103" s="158" t="s">
        <v>380</v>
      </c>
      <c r="E103" s="158" t="s">
        <v>493</v>
      </c>
      <c r="F103" s="158" t="s">
        <v>493</v>
      </c>
      <c r="G103" s="158" t="s">
        <v>382</v>
      </c>
      <c r="H103" s="137">
        <v>16</v>
      </c>
      <c r="I103" s="158" t="s">
        <v>809</v>
      </c>
      <c r="J103" s="151" t="s">
        <v>780</v>
      </c>
      <c r="K103" s="151" t="s">
        <v>810</v>
      </c>
      <c r="L103" s="151" t="s">
        <v>811</v>
      </c>
      <c r="M103" s="151" t="s">
        <v>812</v>
      </c>
      <c r="N103" s="137">
        <v>5</v>
      </c>
      <c r="O103" s="137" t="s">
        <v>389</v>
      </c>
      <c r="P103" s="215"/>
      <c r="Q103" s="138" t="s">
        <v>813</v>
      </c>
      <c r="R103" s="216">
        <v>42675</v>
      </c>
      <c r="S103" s="216">
        <v>42735</v>
      </c>
      <c r="T103" s="215" t="s">
        <v>391</v>
      </c>
      <c r="U103" s="137">
        <v>73</v>
      </c>
      <c r="V103" s="138" t="s">
        <v>392</v>
      </c>
      <c r="W103" s="153" t="s">
        <v>540</v>
      </c>
      <c r="X103" s="142" t="s">
        <v>414</v>
      </c>
      <c r="Y103" s="142">
        <v>5</v>
      </c>
      <c r="Z103" s="142" t="s">
        <v>1177</v>
      </c>
      <c r="AA103" s="142">
        <v>3</v>
      </c>
      <c r="AB103" s="137">
        <v>730606</v>
      </c>
      <c r="AC103" s="154" t="s">
        <v>415</v>
      </c>
      <c r="AD103" s="144">
        <v>0</v>
      </c>
      <c r="AE103" s="144">
        <v>0</v>
      </c>
      <c r="AF103" s="144">
        <v>0</v>
      </c>
      <c r="AG103" s="144">
        <v>0</v>
      </c>
      <c r="AH103" s="144">
        <v>0</v>
      </c>
      <c r="AI103" s="144">
        <v>0</v>
      </c>
      <c r="AJ103" s="144">
        <v>0</v>
      </c>
      <c r="AK103" s="144">
        <v>0</v>
      </c>
      <c r="AL103" s="144">
        <v>0</v>
      </c>
      <c r="AM103" s="144">
        <v>0</v>
      </c>
      <c r="AN103" s="217">
        <v>0</v>
      </c>
      <c r="AO103" s="217">
        <v>0</v>
      </c>
      <c r="AP103" s="146">
        <f t="shared" ref="AP103:AP109" si="4">SUM(AD103:AO103)</f>
        <v>0</v>
      </c>
      <c r="AQ103" s="146">
        <f t="shared" si="2"/>
        <v>0</v>
      </c>
      <c r="AR103" s="137"/>
      <c r="AS103" s="137" t="s">
        <v>465</v>
      </c>
      <c r="AT103" s="146"/>
    </row>
    <row r="104" spans="1:46" ht="30.75" customHeight="1" x14ac:dyDescent="0.2">
      <c r="A104" s="158" t="s">
        <v>397</v>
      </c>
      <c r="B104" s="158" t="s">
        <v>398</v>
      </c>
      <c r="C104" s="158" t="s">
        <v>480</v>
      </c>
      <c r="D104" s="158" t="s">
        <v>380</v>
      </c>
      <c r="E104" s="158" t="s">
        <v>493</v>
      </c>
      <c r="F104" s="158" t="s">
        <v>493</v>
      </c>
      <c r="G104" s="158" t="s">
        <v>382</v>
      </c>
      <c r="H104" s="137">
        <v>16</v>
      </c>
      <c r="I104" s="158" t="s">
        <v>809</v>
      </c>
      <c r="J104" s="151" t="s">
        <v>780</v>
      </c>
      <c r="K104" s="151" t="s">
        <v>810</v>
      </c>
      <c r="L104" s="151" t="s">
        <v>811</v>
      </c>
      <c r="M104" s="151" t="s">
        <v>814</v>
      </c>
      <c r="N104" s="137">
        <v>5</v>
      </c>
      <c r="O104" s="137" t="s">
        <v>389</v>
      </c>
      <c r="P104" s="215"/>
      <c r="Q104" s="138" t="s">
        <v>815</v>
      </c>
      <c r="R104" s="216">
        <v>42675</v>
      </c>
      <c r="S104" s="216">
        <v>42735</v>
      </c>
      <c r="T104" s="215" t="s">
        <v>391</v>
      </c>
      <c r="U104" s="137">
        <v>73</v>
      </c>
      <c r="V104" s="138" t="s">
        <v>392</v>
      </c>
      <c r="W104" s="153" t="s">
        <v>540</v>
      </c>
      <c r="X104" s="142" t="s">
        <v>414</v>
      </c>
      <c r="Y104" s="142">
        <v>5</v>
      </c>
      <c r="Z104" s="142" t="s">
        <v>1177</v>
      </c>
      <c r="AA104" s="142">
        <v>3</v>
      </c>
      <c r="AB104" s="137">
        <v>730606</v>
      </c>
      <c r="AC104" s="154" t="s">
        <v>415</v>
      </c>
      <c r="AD104" s="144">
        <v>0</v>
      </c>
      <c r="AE104" s="144">
        <v>0</v>
      </c>
      <c r="AF104" s="144">
        <v>0</v>
      </c>
      <c r="AG104" s="144">
        <v>0</v>
      </c>
      <c r="AH104" s="144">
        <v>0</v>
      </c>
      <c r="AI104" s="144">
        <v>0</v>
      </c>
      <c r="AJ104" s="144">
        <v>0</v>
      </c>
      <c r="AK104" s="144">
        <v>0</v>
      </c>
      <c r="AL104" s="144">
        <v>0</v>
      </c>
      <c r="AM104" s="144">
        <v>0</v>
      </c>
      <c r="AN104" s="217">
        <v>0</v>
      </c>
      <c r="AO104" s="217">
        <v>0</v>
      </c>
      <c r="AP104" s="146">
        <f t="shared" si="4"/>
        <v>0</v>
      </c>
      <c r="AQ104" s="146">
        <f t="shared" si="2"/>
        <v>0</v>
      </c>
      <c r="AR104" s="137"/>
      <c r="AS104" s="137" t="s">
        <v>465</v>
      </c>
      <c r="AT104" s="146"/>
    </row>
    <row r="105" spans="1:46" ht="30.75" customHeight="1" x14ac:dyDescent="0.2">
      <c r="A105" s="158" t="s">
        <v>397</v>
      </c>
      <c r="B105" s="158" t="s">
        <v>398</v>
      </c>
      <c r="C105" s="158" t="s">
        <v>480</v>
      </c>
      <c r="D105" s="158" t="s">
        <v>380</v>
      </c>
      <c r="E105" s="158" t="s">
        <v>493</v>
      </c>
      <c r="F105" s="158" t="s">
        <v>493</v>
      </c>
      <c r="G105" s="158" t="s">
        <v>382</v>
      </c>
      <c r="H105" s="137">
        <v>16</v>
      </c>
      <c r="I105" s="158" t="s">
        <v>809</v>
      </c>
      <c r="J105" s="151" t="s">
        <v>780</v>
      </c>
      <c r="K105" s="151" t="s">
        <v>810</v>
      </c>
      <c r="L105" s="151" t="s">
        <v>811</v>
      </c>
      <c r="M105" s="151" t="s">
        <v>816</v>
      </c>
      <c r="N105" s="137">
        <v>5</v>
      </c>
      <c r="O105" s="137" t="s">
        <v>389</v>
      </c>
      <c r="P105" s="215"/>
      <c r="Q105" s="138" t="s">
        <v>817</v>
      </c>
      <c r="R105" s="216">
        <v>42675</v>
      </c>
      <c r="S105" s="216">
        <v>42735</v>
      </c>
      <c r="T105" s="215" t="s">
        <v>391</v>
      </c>
      <c r="U105" s="137">
        <v>73</v>
      </c>
      <c r="V105" s="138" t="s">
        <v>392</v>
      </c>
      <c r="W105" s="153" t="s">
        <v>540</v>
      </c>
      <c r="X105" s="142" t="s">
        <v>414</v>
      </c>
      <c r="Y105" s="142">
        <v>5</v>
      </c>
      <c r="Z105" s="142" t="s">
        <v>1177</v>
      </c>
      <c r="AA105" s="142">
        <v>3</v>
      </c>
      <c r="AB105" s="137">
        <v>730606</v>
      </c>
      <c r="AC105" s="154" t="s">
        <v>415</v>
      </c>
      <c r="AD105" s="144">
        <v>0</v>
      </c>
      <c r="AE105" s="144">
        <v>0</v>
      </c>
      <c r="AF105" s="144">
        <v>0</v>
      </c>
      <c r="AG105" s="144">
        <v>0</v>
      </c>
      <c r="AH105" s="144">
        <v>0</v>
      </c>
      <c r="AI105" s="144">
        <v>0</v>
      </c>
      <c r="AJ105" s="144">
        <v>0</v>
      </c>
      <c r="AK105" s="144">
        <v>0</v>
      </c>
      <c r="AL105" s="144">
        <v>0</v>
      </c>
      <c r="AM105" s="144">
        <v>0</v>
      </c>
      <c r="AN105" s="217">
        <v>0</v>
      </c>
      <c r="AO105" s="217">
        <v>0</v>
      </c>
      <c r="AP105" s="146">
        <f t="shared" si="4"/>
        <v>0</v>
      </c>
      <c r="AQ105" s="146">
        <f t="shared" si="2"/>
        <v>0</v>
      </c>
      <c r="AR105" s="137"/>
      <c r="AS105" s="137" t="s">
        <v>465</v>
      </c>
      <c r="AT105" s="146"/>
    </row>
    <row r="106" spans="1:46" ht="30.75" customHeight="1" x14ac:dyDescent="0.2">
      <c r="A106" s="158" t="s">
        <v>397</v>
      </c>
      <c r="B106" s="158" t="s">
        <v>398</v>
      </c>
      <c r="C106" s="158" t="s">
        <v>480</v>
      </c>
      <c r="D106" s="158" t="s">
        <v>380</v>
      </c>
      <c r="E106" s="158" t="s">
        <v>493</v>
      </c>
      <c r="F106" s="158" t="s">
        <v>493</v>
      </c>
      <c r="G106" s="158" t="s">
        <v>382</v>
      </c>
      <c r="H106" s="137">
        <v>16</v>
      </c>
      <c r="I106" s="158" t="s">
        <v>809</v>
      </c>
      <c r="J106" s="151" t="s">
        <v>780</v>
      </c>
      <c r="K106" s="151" t="s">
        <v>810</v>
      </c>
      <c r="L106" s="151" t="s">
        <v>811</v>
      </c>
      <c r="M106" s="151" t="s">
        <v>818</v>
      </c>
      <c r="N106" s="137">
        <v>1</v>
      </c>
      <c r="O106" s="137" t="s">
        <v>389</v>
      </c>
      <c r="P106" s="215"/>
      <c r="Q106" s="138" t="s">
        <v>819</v>
      </c>
      <c r="R106" s="216">
        <v>42675</v>
      </c>
      <c r="S106" s="216">
        <v>42735</v>
      </c>
      <c r="T106" s="215" t="s">
        <v>391</v>
      </c>
      <c r="U106" s="137">
        <v>73</v>
      </c>
      <c r="V106" s="138" t="s">
        <v>392</v>
      </c>
      <c r="W106" s="153" t="s">
        <v>540</v>
      </c>
      <c r="X106" s="142" t="s">
        <v>414</v>
      </c>
      <c r="Y106" s="142">
        <v>1</v>
      </c>
      <c r="Z106" s="142" t="s">
        <v>1177</v>
      </c>
      <c r="AA106" s="142">
        <v>3</v>
      </c>
      <c r="AB106" s="137">
        <v>730606</v>
      </c>
      <c r="AC106" s="154" t="s">
        <v>415</v>
      </c>
      <c r="AD106" s="144">
        <v>0</v>
      </c>
      <c r="AE106" s="144">
        <v>0</v>
      </c>
      <c r="AF106" s="144">
        <v>0</v>
      </c>
      <c r="AG106" s="144">
        <v>0</v>
      </c>
      <c r="AH106" s="144">
        <v>0</v>
      </c>
      <c r="AI106" s="144">
        <v>0</v>
      </c>
      <c r="AJ106" s="144">
        <v>0</v>
      </c>
      <c r="AK106" s="144">
        <v>0</v>
      </c>
      <c r="AL106" s="144">
        <v>0</v>
      </c>
      <c r="AM106" s="144">
        <v>0</v>
      </c>
      <c r="AN106" s="217">
        <v>0</v>
      </c>
      <c r="AO106" s="217">
        <v>0</v>
      </c>
      <c r="AP106" s="146">
        <f t="shared" si="4"/>
        <v>0</v>
      </c>
      <c r="AQ106" s="146">
        <f t="shared" si="2"/>
        <v>0</v>
      </c>
      <c r="AR106" s="137"/>
      <c r="AS106" s="137" t="s">
        <v>465</v>
      </c>
      <c r="AT106" s="146"/>
    </row>
    <row r="107" spans="1:46" ht="30.75" customHeight="1" x14ac:dyDescent="0.2">
      <c r="A107" s="158" t="s">
        <v>397</v>
      </c>
      <c r="B107" s="158" t="s">
        <v>398</v>
      </c>
      <c r="C107" s="158" t="s">
        <v>480</v>
      </c>
      <c r="D107" s="158" t="s">
        <v>380</v>
      </c>
      <c r="E107" s="158" t="s">
        <v>493</v>
      </c>
      <c r="F107" s="158" t="s">
        <v>493</v>
      </c>
      <c r="G107" s="158" t="s">
        <v>382</v>
      </c>
      <c r="H107" s="137">
        <v>16</v>
      </c>
      <c r="I107" s="158" t="s">
        <v>809</v>
      </c>
      <c r="J107" s="151" t="s">
        <v>780</v>
      </c>
      <c r="K107" s="151" t="s">
        <v>810</v>
      </c>
      <c r="L107" s="151" t="s">
        <v>811</v>
      </c>
      <c r="M107" s="151" t="s">
        <v>820</v>
      </c>
      <c r="N107" s="137">
        <v>1</v>
      </c>
      <c r="O107" s="137" t="s">
        <v>389</v>
      </c>
      <c r="P107" s="215"/>
      <c r="Q107" s="138" t="s">
        <v>821</v>
      </c>
      <c r="R107" s="216">
        <v>42675</v>
      </c>
      <c r="S107" s="216">
        <v>42735</v>
      </c>
      <c r="T107" s="215" t="s">
        <v>391</v>
      </c>
      <c r="U107" s="137">
        <v>73</v>
      </c>
      <c r="V107" s="138" t="s">
        <v>392</v>
      </c>
      <c r="W107" s="153" t="s">
        <v>540</v>
      </c>
      <c r="X107" s="142" t="s">
        <v>414</v>
      </c>
      <c r="Y107" s="142">
        <v>1</v>
      </c>
      <c r="Z107" s="142" t="s">
        <v>1177</v>
      </c>
      <c r="AA107" s="142">
        <v>3</v>
      </c>
      <c r="AB107" s="137">
        <v>730606</v>
      </c>
      <c r="AC107" s="154" t="s">
        <v>415</v>
      </c>
      <c r="AD107" s="144">
        <v>0</v>
      </c>
      <c r="AE107" s="144">
        <v>0</v>
      </c>
      <c r="AF107" s="144">
        <v>0</v>
      </c>
      <c r="AG107" s="144">
        <v>0</v>
      </c>
      <c r="AH107" s="144">
        <v>0</v>
      </c>
      <c r="AI107" s="144">
        <v>0</v>
      </c>
      <c r="AJ107" s="144">
        <v>0</v>
      </c>
      <c r="AK107" s="144">
        <v>0</v>
      </c>
      <c r="AL107" s="144">
        <v>0</v>
      </c>
      <c r="AM107" s="144">
        <v>0</v>
      </c>
      <c r="AN107" s="217">
        <v>0</v>
      </c>
      <c r="AO107" s="217">
        <v>0</v>
      </c>
      <c r="AP107" s="146">
        <f t="shared" si="4"/>
        <v>0</v>
      </c>
      <c r="AQ107" s="146">
        <f t="shared" si="2"/>
        <v>0</v>
      </c>
      <c r="AR107" s="137"/>
      <c r="AS107" s="137" t="s">
        <v>465</v>
      </c>
      <c r="AT107" s="146"/>
    </row>
    <row r="108" spans="1:46" ht="30.75" customHeight="1" x14ac:dyDescent="0.2">
      <c r="A108" s="158" t="s">
        <v>397</v>
      </c>
      <c r="B108" s="158" t="s">
        <v>398</v>
      </c>
      <c r="C108" s="158" t="s">
        <v>480</v>
      </c>
      <c r="D108" s="158" t="s">
        <v>380</v>
      </c>
      <c r="E108" s="158" t="s">
        <v>493</v>
      </c>
      <c r="F108" s="158" t="s">
        <v>493</v>
      </c>
      <c r="G108" s="158" t="s">
        <v>382</v>
      </c>
      <c r="H108" s="137">
        <v>16</v>
      </c>
      <c r="I108" s="158" t="s">
        <v>809</v>
      </c>
      <c r="J108" s="151" t="s">
        <v>780</v>
      </c>
      <c r="K108" s="151" t="s">
        <v>810</v>
      </c>
      <c r="L108" s="151" t="s">
        <v>811</v>
      </c>
      <c r="M108" s="151" t="s">
        <v>822</v>
      </c>
      <c r="N108" s="137">
        <v>1</v>
      </c>
      <c r="O108" s="137" t="s">
        <v>389</v>
      </c>
      <c r="P108" s="215"/>
      <c r="Q108" s="138" t="s">
        <v>823</v>
      </c>
      <c r="R108" s="216">
        <v>42675</v>
      </c>
      <c r="S108" s="216">
        <v>42735</v>
      </c>
      <c r="T108" s="215" t="s">
        <v>391</v>
      </c>
      <c r="U108" s="137">
        <v>73</v>
      </c>
      <c r="V108" s="138" t="s">
        <v>392</v>
      </c>
      <c r="W108" s="153" t="s">
        <v>540</v>
      </c>
      <c r="X108" s="142" t="s">
        <v>414</v>
      </c>
      <c r="Y108" s="142">
        <v>1</v>
      </c>
      <c r="Z108" s="142" t="s">
        <v>1177</v>
      </c>
      <c r="AA108" s="142">
        <v>3</v>
      </c>
      <c r="AB108" s="137">
        <v>730606</v>
      </c>
      <c r="AC108" s="154" t="s">
        <v>415</v>
      </c>
      <c r="AD108" s="144">
        <v>0</v>
      </c>
      <c r="AE108" s="144">
        <v>0</v>
      </c>
      <c r="AF108" s="144">
        <v>0</v>
      </c>
      <c r="AG108" s="144">
        <v>0</v>
      </c>
      <c r="AH108" s="144">
        <v>0</v>
      </c>
      <c r="AI108" s="144">
        <v>0</v>
      </c>
      <c r="AJ108" s="144">
        <v>0</v>
      </c>
      <c r="AK108" s="144">
        <v>0</v>
      </c>
      <c r="AL108" s="144">
        <v>0</v>
      </c>
      <c r="AM108" s="144">
        <v>0</v>
      </c>
      <c r="AN108" s="217">
        <v>0</v>
      </c>
      <c r="AO108" s="217">
        <v>0</v>
      </c>
      <c r="AP108" s="146">
        <f t="shared" si="4"/>
        <v>0</v>
      </c>
      <c r="AQ108" s="146">
        <f t="shared" si="2"/>
        <v>0</v>
      </c>
      <c r="AR108" s="137"/>
      <c r="AS108" s="137" t="s">
        <v>465</v>
      </c>
      <c r="AT108" s="146"/>
    </row>
    <row r="109" spans="1:46" ht="30.75" customHeight="1" x14ac:dyDescent="0.2">
      <c r="A109" s="158" t="s">
        <v>397</v>
      </c>
      <c r="B109" s="158" t="s">
        <v>398</v>
      </c>
      <c r="C109" s="158" t="s">
        <v>480</v>
      </c>
      <c r="D109" s="158" t="s">
        <v>380</v>
      </c>
      <c r="E109" s="158" t="s">
        <v>493</v>
      </c>
      <c r="F109" s="158" t="s">
        <v>493</v>
      </c>
      <c r="G109" s="158" t="s">
        <v>382</v>
      </c>
      <c r="H109" s="137">
        <v>16</v>
      </c>
      <c r="I109" s="158" t="s">
        <v>809</v>
      </c>
      <c r="J109" s="151" t="s">
        <v>780</v>
      </c>
      <c r="K109" s="151" t="s">
        <v>810</v>
      </c>
      <c r="L109" s="151" t="s">
        <v>811</v>
      </c>
      <c r="M109" s="151" t="s">
        <v>824</v>
      </c>
      <c r="N109" s="137">
        <v>1</v>
      </c>
      <c r="O109" s="137" t="s">
        <v>389</v>
      </c>
      <c r="P109" s="215"/>
      <c r="Q109" s="138" t="s">
        <v>825</v>
      </c>
      <c r="R109" s="216">
        <v>42675</v>
      </c>
      <c r="S109" s="216">
        <v>42735</v>
      </c>
      <c r="T109" s="215" t="s">
        <v>391</v>
      </c>
      <c r="U109" s="137">
        <v>73</v>
      </c>
      <c r="V109" s="138" t="s">
        <v>392</v>
      </c>
      <c r="W109" s="153" t="s">
        <v>540</v>
      </c>
      <c r="X109" s="142" t="s">
        <v>414</v>
      </c>
      <c r="Y109" s="142">
        <v>1</v>
      </c>
      <c r="Z109" s="142" t="s">
        <v>1177</v>
      </c>
      <c r="AA109" s="142">
        <v>3</v>
      </c>
      <c r="AB109" s="137">
        <v>730606</v>
      </c>
      <c r="AC109" s="154" t="s">
        <v>415</v>
      </c>
      <c r="AD109" s="144">
        <v>0</v>
      </c>
      <c r="AE109" s="144">
        <v>0</v>
      </c>
      <c r="AF109" s="144">
        <v>0</v>
      </c>
      <c r="AG109" s="144">
        <v>0</v>
      </c>
      <c r="AH109" s="144">
        <v>0</v>
      </c>
      <c r="AI109" s="144">
        <v>0</v>
      </c>
      <c r="AJ109" s="144">
        <v>0</v>
      </c>
      <c r="AK109" s="144">
        <v>0</v>
      </c>
      <c r="AL109" s="144">
        <v>0</v>
      </c>
      <c r="AM109" s="144">
        <v>0</v>
      </c>
      <c r="AN109" s="217">
        <v>0</v>
      </c>
      <c r="AO109" s="217">
        <v>0</v>
      </c>
      <c r="AP109" s="146">
        <f t="shared" si="4"/>
        <v>0</v>
      </c>
      <c r="AQ109" s="146">
        <f t="shared" si="2"/>
        <v>0</v>
      </c>
      <c r="AR109" s="137"/>
      <c r="AS109" s="137" t="s">
        <v>465</v>
      </c>
      <c r="AT109" s="146"/>
    </row>
    <row r="110" spans="1:46" ht="30.75" customHeight="1" x14ac:dyDescent="0.2">
      <c r="A110" s="158" t="s">
        <v>397</v>
      </c>
      <c r="B110" s="158" t="s">
        <v>398</v>
      </c>
      <c r="C110" s="158" t="s">
        <v>480</v>
      </c>
      <c r="D110" s="158" t="s">
        <v>380</v>
      </c>
      <c r="E110" s="158" t="s">
        <v>493</v>
      </c>
      <c r="F110" s="158" t="s">
        <v>493</v>
      </c>
      <c r="G110" s="143" t="s">
        <v>402</v>
      </c>
      <c r="H110" s="137">
        <v>16</v>
      </c>
      <c r="I110" s="158" t="s">
        <v>809</v>
      </c>
      <c r="J110" s="151" t="s">
        <v>405</v>
      </c>
      <c r="K110" s="151" t="s">
        <v>826</v>
      </c>
      <c r="L110" s="151" t="s">
        <v>811</v>
      </c>
      <c r="M110" s="151" t="s">
        <v>827</v>
      </c>
      <c r="N110" s="137">
        <v>3</v>
      </c>
      <c r="O110" s="137" t="s">
        <v>389</v>
      </c>
      <c r="P110" s="215"/>
      <c r="Q110" s="138" t="s">
        <v>828</v>
      </c>
      <c r="R110" s="216">
        <v>42430</v>
      </c>
      <c r="S110" s="216">
        <v>42521</v>
      </c>
      <c r="T110" s="215" t="s">
        <v>391</v>
      </c>
      <c r="U110" s="137">
        <v>73</v>
      </c>
      <c r="V110" s="138" t="s">
        <v>392</v>
      </c>
      <c r="W110" s="153" t="s">
        <v>540</v>
      </c>
      <c r="X110" s="142" t="s">
        <v>414</v>
      </c>
      <c r="Y110" s="142">
        <v>3</v>
      </c>
      <c r="Z110" s="142" t="s">
        <v>1177</v>
      </c>
      <c r="AA110" s="142">
        <v>3</v>
      </c>
      <c r="AB110" s="137">
        <v>730606</v>
      </c>
      <c r="AC110" s="154" t="s">
        <v>415</v>
      </c>
      <c r="AD110" s="144">
        <v>0</v>
      </c>
      <c r="AE110" s="217">
        <v>4072.32</v>
      </c>
      <c r="AF110" s="217">
        <v>4072.32</v>
      </c>
      <c r="AG110" s="217">
        <v>4072.32</v>
      </c>
      <c r="AH110" s="144">
        <v>0</v>
      </c>
      <c r="AI110" s="144">
        <v>0</v>
      </c>
      <c r="AJ110" s="144">
        <v>0</v>
      </c>
      <c r="AK110" s="144">
        <v>0</v>
      </c>
      <c r="AL110" s="144">
        <v>0</v>
      </c>
      <c r="AM110" s="144">
        <v>0</v>
      </c>
      <c r="AN110" s="144">
        <v>0</v>
      </c>
      <c r="AO110" s="144">
        <v>0</v>
      </c>
      <c r="AP110" s="146">
        <v>12216.960000000001</v>
      </c>
      <c r="AQ110" s="146">
        <f t="shared" si="2"/>
        <v>12216.960000000001</v>
      </c>
      <c r="AR110" s="137"/>
      <c r="AS110" s="137" t="s">
        <v>465</v>
      </c>
      <c r="AT110" s="146"/>
    </row>
    <row r="111" spans="1:46" ht="30.75" customHeight="1" x14ac:dyDescent="0.2">
      <c r="A111" s="158" t="s">
        <v>397</v>
      </c>
      <c r="B111" s="158" t="s">
        <v>398</v>
      </c>
      <c r="C111" s="158" t="s">
        <v>480</v>
      </c>
      <c r="D111" s="158" t="s">
        <v>380</v>
      </c>
      <c r="E111" s="158" t="s">
        <v>493</v>
      </c>
      <c r="F111" s="158" t="s">
        <v>493</v>
      </c>
      <c r="G111" s="143" t="s">
        <v>402</v>
      </c>
      <c r="H111" s="137">
        <v>16</v>
      </c>
      <c r="I111" s="158" t="s">
        <v>809</v>
      </c>
      <c r="J111" s="151" t="s">
        <v>405</v>
      </c>
      <c r="K111" s="151" t="s">
        <v>826</v>
      </c>
      <c r="L111" s="151" t="s">
        <v>811</v>
      </c>
      <c r="M111" s="151" t="s">
        <v>829</v>
      </c>
      <c r="N111" s="137">
        <v>1</v>
      </c>
      <c r="O111" s="137" t="s">
        <v>389</v>
      </c>
      <c r="P111" s="215"/>
      <c r="Q111" s="138" t="s">
        <v>830</v>
      </c>
      <c r="R111" s="216">
        <v>42430</v>
      </c>
      <c r="S111" s="216">
        <v>42521</v>
      </c>
      <c r="T111" s="215" t="s">
        <v>391</v>
      </c>
      <c r="U111" s="137">
        <v>73</v>
      </c>
      <c r="V111" s="138" t="s">
        <v>392</v>
      </c>
      <c r="W111" s="153" t="s">
        <v>540</v>
      </c>
      <c r="X111" s="142" t="s">
        <v>414</v>
      </c>
      <c r="Y111" s="142">
        <v>1</v>
      </c>
      <c r="Z111" s="142" t="s">
        <v>1177</v>
      </c>
      <c r="AA111" s="142">
        <v>3</v>
      </c>
      <c r="AB111" s="137">
        <v>730606</v>
      </c>
      <c r="AC111" s="154" t="s">
        <v>415</v>
      </c>
      <c r="AD111" s="144">
        <v>0</v>
      </c>
      <c r="AE111" s="217">
        <v>1581.44</v>
      </c>
      <c r="AF111" s="217">
        <v>1581.44</v>
      </c>
      <c r="AG111" s="217">
        <v>0</v>
      </c>
      <c r="AH111" s="144">
        <v>0</v>
      </c>
      <c r="AI111" s="144">
        <v>0</v>
      </c>
      <c r="AJ111" s="144">
        <v>0</v>
      </c>
      <c r="AK111" s="144">
        <v>0</v>
      </c>
      <c r="AL111" s="144">
        <v>0</v>
      </c>
      <c r="AM111" s="144">
        <v>0</v>
      </c>
      <c r="AN111" s="144">
        <v>0</v>
      </c>
      <c r="AO111" s="144">
        <v>0</v>
      </c>
      <c r="AP111" s="146">
        <f>SUM(AD111:AO111)</f>
        <v>3162.88</v>
      </c>
      <c r="AQ111" s="146">
        <f t="shared" si="2"/>
        <v>3162.88</v>
      </c>
      <c r="AR111" s="137"/>
      <c r="AS111" s="137" t="s">
        <v>465</v>
      </c>
      <c r="AT111" s="146"/>
    </row>
    <row r="112" spans="1:46" ht="30.75" customHeight="1" x14ac:dyDescent="0.2">
      <c r="A112" s="158" t="s">
        <v>397</v>
      </c>
      <c r="B112" s="158" t="s">
        <v>398</v>
      </c>
      <c r="C112" s="158" t="s">
        <v>480</v>
      </c>
      <c r="D112" s="158" t="s">
        <v>380</v>
      </c>
      <c r="E112" s="158" t="s">
        <v>493</v>
      </c>
      <c r="F112" s="158" t="s">
        <v>493</v>
      </c>
      <c r="G112" s="143" t="s">
        <v>402</v>
      </c>
      <c r="H112" s="137">
        <v>16</v>
      </c>
      <c r="I112" s="158" t="s">
        <v>809</v>
      </c>
      <c r="J112" s="151" t="s">
        <v>405</v>
      </c>
      <c r="K112" s="151" t="s">
        <v>826</v>
      </c>
      <c r="L112" s="151" t="s">
        <v>811</v>
      </c>
      <c r="M112" s="151" t="s">
        <v>831</v>
      </c>
      <c r="N112" s="137">
        <v>2</v>
      </c>
      <c r="O112" s="137" t="s">
        <v>389</v>
      </c>
      <c r="P112" s="215"/>
      <c r="Q112" s="138" t="s">
        <v>832</v>
      </c>
      <c r="R112" s="216">
        <v>42430</v>
      </c>
      <c r="S112" s="216">
        <v>42521</v>
      </c>
      <c r="T112" s="215" t="s">
        <v>391</v>
      </c>
      <c r="U112" s="137">
        <v>73</v>
      </c>
      <c r="V112" s="138" t="s">
        <v>392</v>
      </c>
      <c r="W112" s="153" t="s">
        <v>540</v>
      </c>
      <c r="X112" s="142" t="s">
        <v>414</v>
      </c>
      <c r="Y112" s="142">
        <v>2</v>
      </c>
      <c r="Z112" s="142" t="s">
        <v>1177</v>
      </c>
      <c r="AA112" s="142">
        <v>3</v>
      </c>
      <c r="AB112" s="137">
        <v>730606</v>
      </c>
      <c r="AC112" s="154" t="s">
        <v>415</v>
      </c>
      <c r="AD112" s="144">
        <v>0</v>
      </c>
      <c r="AE112" s="217">
        <v>2714.88</v>
      </c>
      <c r="AF112" s="217">
        <v>2714.88</v>
      </c>
      <c r="AG112" s="217">
        <v>2714.88</v>
      </c>
      <c r="AH112" s="144">
        <v>0</v>
      </c>
      <c r="AI112" s="144">
        <v>0</v>
      </c>
      <c r="AJ112" s="144">
        <v>0</v>
      </c>
      <c r="AK112" s="144">
        <v>0</v>
      </c>
      <c r="AL112" s="144">
        <v>0</v>
      </c>
      <c r="AM112" s="144">
        <v>0</v>
      </c>
      <c r="AN112" s="144">
        <v>0</v>
      </c>
      <c r="AO112" s="144">
        <v>0</v>
      </c>
      <c r="AP112" s="146">
        <v>8144.64</v>
      </c>
      <c r="AQ112" s="146">
        <f t="shared" si="2"/>
        <v>8144.64</v>
      </c>
      <c r="AR112" s="137"/>
      <c r="AS112" s="137" t="s">
        <v>465</v>
      </c>
      <c r="AT112" s="146"/>
    </row>
    <row r="113" spans="1:46" ht="30.75" customHeight="1" x14ac:dyDescent="0.2">
      <c r="A113" s="158" t="s">
        <v>397</v>
      </c>
      <c r="B113" s="158" t="s">
        <v>398</v>
      </c>
      <c r="C113" s="158" t="s">
        <v>480</v>
      </c>
      <c r="D113" s="158" t="s">
        <v>380</v>
      </c>
      <c r="E113" s="158" t="s">
        <v>493</v>
      </c>
      <c r="F113" s="158" t="s">
        <v>493</v>
      </c>
      <c r="G113" s="143" t="s">
        <v>402</v>
      </c>
      <c r="H113" s="137">
        <v>16</v>
      </c>
      <c r="I113" s="158" t="s">
        <v>809</v>
      </c>
      <c r="J113" s="151" t="s">
        <v>405</v>
      </c>
      <c r="K113" s="151" t="s">
        <v>826</v>
      </c>
      <c r="L113" s="151" t="s">
        <v>811</v>
      </c>
      <c r="M113" s="151" t="s">
        <v>833</v>
      </c>
      <c r="N113" s="137">
        <v>1</v>
      </c>
      <c r="O113" s="137" t="s">
        <v>389</v>
      </c>
      <c r="P113" s="215"/>
      <c r="Q113" s="138" t="s">
        <v>834</v>
      </c>
      <c r="R113" s="216">
        <v>42430</v>
      </c>
      <c r="S113" s="216">
        <v>42521</v>
      </c>
      <c r="T113" s="215" t="s">
        <v>391</v>
      </c>
      <c r="U113" s="137">
        <v>73</v>
      </c>
      <c r="V113" s="138" t="s">
        <v>392</v>
      </c>
      <c r="W113" s="153" t="s">
        <v>540</v>
      </c>
      <c r="X113" s="142" t="s">
        <v>414</v>
      </c>
      <c r="Y113" s="142">
        <v>1</v>
      </c>
      <c r="Z113" s="142" t="s">
        <v>1177</v>
      </c>
      <c r="AA113" s="142">
        <v>3</v>
      </c>
      <c r="AB113" s="137">
        <v>730606</v>
      </c>
      <c r="AC113" s="154" t="s">
        <v>415</v>
      </c>
      <c r="AD113" s="144">
        <v>0</v>
      </c>
      <c r="AE113" s="217">
        <v>1581.44</v>
      </c>
      <c r="AF113" s="217">
        <v>1581.44</v>
      </c>
      <c r="AG113" s="217">
        <v>0</v>
      </c>
      <c r="AH113" s="144">
        <v>0</v>
      </c>
      <c r="AI113" s="144">
        <v>0</v>
      </c>
      <c r="AJ113" s="144">
        <v>0</v>
      </c>
      <c r="AK113" s="144">
        <v>0</v>
      </c>
      <c r="AL113" s="144">
        <v>0</v>
      </c>
      <c r="AM113" s="144">
        <v>0</v>
      </c>
      <c r="AN113" s="144">
        <v>0</v>
      </c>
      <c r="AO113" s="144">
        <v>0</v>
      </c>
      <c r="AP113" s="146">
        <f t="shared" ref="AP113:AP114" si="5">SUM(AD113:AO113)</f>
        <v>3162.88</v>
      </c>
      <c r="AQ113" s="146">
        <f t="shared" si="2"/>
        <v>3162.88</v>
      </c>
      <c r="AR113" s="137"/>
      <c r="AS113" s="137" t="s">
        <v>465</v>
      </c>
      <c r="AT113" s="146"/>
    </row>
    <row r="114" spans="1:46" ht="30.75" customHeight="1" x14ac:dyDescent="0.2">
      <c r="A114" s="158" t="s">
        <v>397</v>
      </c>
      <c r="B114" s="158" t="s">
        <v>398</v>
      </c>
      <c r="C114" s="158" t="s">
        <v>480</v>
      </c>
      <c r="D114" s="158" t="s">
        <v>380</v>
      </c>
      <c r="E114" s="158" t="s">
        <v>493</v>
      </c>
      <c r="F114" s="158" t="s">
        <v>493</v>
      </c>
      <c r="G114" s="143" t="s">
        <v>402</v>
      </c>
      <c r="H114" s="137">
        <v>16</v>
      </c>
      <c r="I114" s="158" t="s">
        <v>809</v>
      </c>
      <c r="J114" s="151" t="s">
        <v>835</v>
      </c>
      <c r="K114" s="151" t="s">
        <v>607</v>
      </c>
      <c r="L114" s="151" t="s">
        <v>836</v>
      </c>
      <c r="M114" s="151" t="s">
        <v>837</v>
      </c>
      <c r="N114" s="137">
        <v>1</v>
      </c>
      <c r="O114" s="133" t="s">
        <v>389</v>
      </c>
      <c r="P114" s="215"/>
      <c r="Q114" s="138" t="s">
        <v>838</v>
      </c>
      <c r="R114" s="216">
        <v>42432</v>
      </c>
      <c r="S114" s="216">
        <v>42432</v>
      </c>
      <c r="T114" s="215" t="s">
        <v>391</v>
      </c>
      <c r="U114" s="137">
        <v>73</v>
      </c>
      <c r="V114" s="138" t="s">
        <v>392</v>
      </c>
      <c r="W114" s="188" t="s">
        <v>839</v>
      </c>
      <c r="X114" s="142" t="s">
        <v>658</v>
      </c>
      <c r="Y114" s="142">
        <v>1</v>
      </c>
      <c r="Z114" s="142" t="s">
        <v>1196</v>
      </c>
      <c r="AA114" s="142">
        <v>3</v>
      </c>
      <c r="AB114" s="137">
        <v>730206</v>
      </c>
      <c r="AC114" s="154" t="s">
        <v>615</v>
      </c>
      <c r="AD114" s="144">
        <v>0</v>
      </c>
      <c r="AE114" s="144">
        <v>0</v>
      </c>
      <c r="AF114" s="144">
        <v>0</v>
      </c>
      <c r="AG114" s="217">
        <v>7528</v>
      </c>
      <c r="AH114" s="144">
        <v>0</v>
      </c>
      <c r="AI114" s="144">
        <v>0</v>
      </c>
      <c r="AJ114" s="144">
        <v>0</v>
      </c>
      <c r="AK114" s="144">
        <v>0</v>
      </c>
      <c r="AL114" s="144">
        <v>0</v>
      </c>
      <c r="AM114" s="144">
        <v>0</v>
      </c>
      <c r="AN114" s="144">
        <v>0</v>
      </c>
      <c r="AO114" s="144">
        <v>0</v>
      </c>
      <c r="AP114" s="146">
        <f t="shared" si="5"/>
        <v>7528</v>
      </c>
      <c r="AQ114" s="146">
        <f t="shared" si="2"/>
        <v>7528</v>
      </c>
      <c r="AR114" s="137"/>
      <c r="AS114" s="137" t="s">
        <v>465</v>
      </c>
      <c r="AT114" s="146"/>
    </row>
    <row r="115" spans="1:46" ht="30.75" customHeight="1" x14ac:dyDescent="0.2">
      <c r="A115" s="158" t="s">
        <v>397</v>
      </c>
      <c r="B115" s="158" t="s">
        <v>398</v>
      </c>
      <c r="C115" s="158" t="s">
        <v>480</v>
      </c>
      <c r="D115" s="158" t="s">
        <v>380</v>
      </c>
      <c r="E115" s="158" t="s">
        <v>493</v>
      </c>
      <c r="F115" s="158" t="s">
        <v>493</v>
      </c>
      <c r="G115" s="143" t="s">
        <v>402</v>
      </c>
      <c r="H115" s="137">
        <v>16</v>
      </c>
      <c r="I115" s="158" t="s">
        <v>809</v>
      </c>
      <c r="J115" s="151" t="s">
        <v>835</v>
      </c>
      <c r="K115" s="151" t="s">
        <v>607</v>
      </c>
      <c r="L115" s="151" t="s">
        <v>840</v>
      </c>
      <c r="M115" s="151" t="s">
        <v>841</v>
      </c>
      <c r="N115" s="137">
        <v>9</v>
      </c>
      <c r="O115" s="137" t="s">
        <v>389</v>
      </c>
      <c r="P115" s="215"/>
      <c r="Q115" s="138" t="s">
        <v>842</v>
      </c>
      <c r="R115" s="216">
        <v>42614</v>
      </c>
      <c r="S115" s="216">
        <v>42658</v>
      </c>
      <c r="T115" s="215" t="s">
        <v>391</v>
      </c>
      <c r="U115" s="137">
        <v>73</v>
      </c>
      <c r="V115" s="138" t="s">
        <v>392</v>
      </c>
      <c r="W115" s="188" t="s">
        <v>657</v>
      </c>
      <c r="X115" s="142" t="s">
        <v>658</v>
      </c>
      <c r="Y115" s="142">
        <v>9</v>
      </c>
      <c r="Z115" s="142" t="s">
        <v>1196</v>
      </c>
      <c r="AA115" s="142">
        <v>3</v>
      </c>
      <c r="AB115" s="137">
        <v>730206</v>
      </c>
      <c r="AC115" s="154" t="s">
        <v>615</v>
      </c>
      <c r="AD115" s="144">
        <v>0</v>
      </c>
      <c r="AE115" s="144">
        <v>0</v>
      </c>
      <c r="AF115" s="144">
        <v>0</v>
      </c>
      <c r="AG115" s="144">
        <v>0</v>
      </c>
      <c r="AH115" s="144">
        <v>0</v>
      </c>
      <c r="AI115" s="144">
        <v>0</v>
      </c>
      <c r="AJ115" s="144">
        <v>0</v>
      </c>
      <c r="AK115" s="144">
        <v>0</v>
      </c>
      <c r="AL115" s="144">
        <v>0</v>
      </c>
      <c r="AM115" s="217">
        <v>30240.000000000004</v>
      </c>
      <c r="AN115" s="144">
        <v>0</v>
      </c>
      <c r="AO115" s="144">
        <v>0</v>
      </c>
      <c r="AP115" s="146">
        <v>30240.000000000004</v>
      </c>
      <c r="AQ115" s="146">
        <f t="shared" si="2"/>
        <v>30240.000000000004</v>
      </c>
      <c r="AR115" s="137"/>
      <c r="AS115" s="137" t="s">
        <v>465</v>
      </c>
      <c r="AT115" s="146"/>
    </row>
    <row r="116" spans="1:46" ht="30.75" customHeight="1" x14ac:dyDescent="0.2">
      <c r="A116" s="158" t="s">
        <v>397</v>
      </c>
      <c r="B116" s="158" t="s">
        <v>398</v>
      </c>
      <c r="C116" s="158" t="s">
        <v>480</v>
      </c>
      <c r="D116" s="158" t="s">
        <v>380</v>
      </c>
      <c r="E116" s="158" t="s">
        <v>493</v>
      </c>
      <c r="F116" s="158" t="s">
        <v>493</v>
      </c>
      <c r="G116" s="143" t="s">
        <v>402</v>
      </c>
      <c r="H116" s="137">
        <v>16</v>
      </c>
      <c r="I116" s="158" t="s">
        <v>809</v>
      </c>
      <c r="J116" s="151" t="s">
        <v>835</v>
      </c>
      <c r="K116" s="151" t="s">
        <v>607</v>
      </c>
      <c r="L116" s="151" t="s">
        <v>843</v>
      </c>
      <c r="M116" s="151" t="s">
        <v>844</v>
      </c>
      <c r="N116" s="137">
        <v>20000</v>
      </c>
      <c r="O116" s="137" t="s">
        <v>389</v>
      </c>
      <c r="P116" s="215"/>
      <c r="Q116" s="138" t="s">
        <v>845</v>
      </c>
      <c r="R116" s="216">
        <v>42583</v>
      </c>
      <c r="S116" s="216">
        <v>42612</v>
      </c>
      <c r="T116" s="215" t="s">
        <v>391</v>
      </c>
      <c r="U116" s="137">
        <v>73</v>
      </c>
      <c r="V116" s="138" t="s">
        <v>392</v>
      </c>
      <c r="W116" s="177" t="s">
        <v>513</v>
      </c>
      <c r="X116" s="142" t="s">
        <v>514</v>
      </c>
      <c r="Y116" s="142">
        <v>20000</v>
      </c>
      <c r="Z116" s="142" t="s">
        <v>1194</v>
      </c>
      <c r="AA116" s="142">
        <v>3</v>
      </c>
      <c r="AB116" s="133">
        <v>730204</v>
      </c>
      <c r="AC116" s="151" t="s">
        <v>515</v>
      </c>
      <c r="AD116" s="144">
        <v>0</v>
      </c>
      <c r="AE116" s="144">
        <v>0</v>
      </c>
      <c r="AF116" s="144">
        <v>0</v>
      </c>
      <c r="AG116" s="144">
        <v>0</v>
      </c>
      <c r="AH116" s="144">
        <v>0</v>
      </c>
      <c r="AI116" s="144">
        <v>0</v>
      </c>
      <c r="AJ116" s="144">
        <v>0</v>
      </c>
      <c r="AK116" s="144">
        <v>0</v>
      </c>
      <c r="AL116" s="217">
        <v>2020.0000000000002</v>
      </c>
      <c r="AM116" s="144">
        <v>0</v>
      </c>
      <c r="AN116" s="144">
        <v>0</v>
      </c>
      <c r="AO116" s="144">
        <v>0</v>
      </c>
      <c r="AP116" s="146">
        <v>2020.0000000000002</v>
      </c>
      <c r="AQ116" s="146">
        <f t="shared" si="2"/>
        <v>2020.0000000000002</v>
      </c>
      <c r="AR116" s="137"/>
      <c r="AS116" s="137" t="s">
        <v>465</v>
      </c>
      <c r="AT116" s="146"/>
    </row>
    <row r="117" spans="1:46" ht="30.75" customHeight="1" x14ac:dyDescent="0.2">
      <c r="A117" s="158" t="s">
        <v>397</v>
      </c>
      <c r="B117" s="158" t="s">
        <v>398</v>
      </c>
      <c r="C117" s="158" t="s">
        <v>480</v>
      </c>
      <c r="D117" s="158" t="s">
        <v>380</v>
      </c>
      <c r="E117" s="158" t="s">
        <v>493</v>
      </c>
      <c r="F117" s="158" t="s">
        <v>493</v>
      </c>
      <c r="G117" s="143" t="s">
        <v>402</v>
      </c>
      <c r="H117" s="137">
        <v>16</v>
      </c>
      <c r="I117" s="158" t="s">
        <v>809</v>
      </c>
      <c r="J117" s="151" t="s">
        <v>835</v>
      </c>
      <c r="K117" s="151" t="s">
        <v>607</v>
      </c>
      <c r="L117" s="151" t="s">
        <v>843</v>
      </c>
      <c r="M117" s="151" t="s">
        <v>846</v>
      </c>
      <c r="N117" s="137">
        <v>20000</v>
      </c>
      <c r="O117" s="137" t="s">
        <v>389</v>
      </c>
      <c r="P117" s="215"/>
      <c r="Q117" s="138" t="s">
        <v>847</v>
      </c>
      <c r="R117" s="216">
        <v>42583</v>
      </c>
      <c r="S117" s="216">
        <v>42612</v>
      </c>
      <c r="T117" s="215" t="s">
        <v>391</v>
      </c>
      <c r="U117" s="137">
        <v>73</v>
      </c>
      <c r="V117" s="138" t="s">
        <v>392</v>
      </c>
      <c r="W117" s="177" t="s">
        <v>513</v>
      </c>
      <c r="X117" s="142" t="s">
        <v>514</v>
      </c>
      <c r="Y117" s="142">
        <v>20000</v>
      </c>
      <c r="Z117" s="142" t="s">
        <v>1194</v>
      </c>
      <c r="AA117" s="142">
        <v>3</v>
      </c>
      <c r="AB117" s="133">
        <v>730204</v>
      </c>
      <c r="AC117" s="151" t="s">
        <v>515</v>
      </c>
      <c r="AD117" s="144">
        <v>0</v>
      </c>
      <c r="AE117" s="144">
        <v>0</v>
      </c>
      <c r="AF117" s="144">
        <v>0</v>
      </c>
      <c r="AG117" s="144">
        <v>0</v>
      </c>
      <c r="AH117" s="144">
        <v>0</v>
      </c>
      <c r="AI117" s="144">
        <v>0</v>
      </c>
      <c r="AJ117" s="144">
        <v>0</v>
      </c>
      <c r="AK117" s="144">
        <v>0</v>
      </c>
      <c r="AL117" s="217">
        <v>1120</v>
      </c>
      <c r="AM117" s="144">
        <v>0</v>
      </c>
      <c r="AN117" s="144">
        <v>0</v>
      </c>
      <c r="AO117" s="144">
        <v>0</v>
      </c>
      <c r="AP117" s="146">
        <v>1120</v>
      </c>
      <c r="AQ117" s="146">
        <f t="shared" si="2"/>
        <v>1120</v>
      </c>
      <c r="AR117" s="137"/>
      <c r="AS117" s="137" t="s">
        <v>465</v>
      </c>
      <c r="AT117" s="146"/>
    </row>
    <row r="118" spans="1:46" ht="30.75" customHeight="1" x14ac:dyDescent="0.2">
      <c r="A118" s="158" t="s">
        <v>397</v>
      </c>
      <c r="B118" s="158" t="s">
        <v>398</v>
      </c>
      <c r="C118" s="158" t="s">
        <v>480</v>
      </c>
      <c r="D118" s="158" t="s">
        <v>380</v>
      </c>
      <c r="E118" s="158" t="s">
        <v>493</v>
      </c>
      <c r="F118" s="158" t="s">
        <v>493</v>
      </c>
      <c r="G118" s="143" t="s">
        <v>402</v>
      </c>
      <c r="H118" s="137">
        <v>16</v>
      </c>
      <c r="I118" s="133" t="s">
        <v>809</v>
      </c>
      <c r="J118" s="151" t="s">
        <v>766</v>
      </c>
      <c r="K118" s="151" t="s">
        <v>767</v>
      </c>
      <c r="L118" s="151" t="s">
        <v>811</v>
      </c>
      <c r="M118" s="151" t="s">
        <v>848</v>
      </c>
      <c r="N118" s="133">
        <v>1</v>
      </c>
      <c r="O118" s="137" t="s">
        <v>389</v>
      </c>
      <c r="P118" s="154"/>
      <c r="Q118" s="138" t="s">
        <v>849</v>
      </c>
      <c r="R118" s="216">
        <v>42430</v>
      </c>
      <c r="S118" s="216">
        <v>42521</v>
      </c>
      <c r="T118" s="215" t="s">
        <v>391</v>
      </c>
      <c r="U118" s="137">
        <v>73</v>
      </c>
      <c r="V118" s="138" t="s">
        <v>392</v>
      </c>
      <c r="W118" s="153" t="s">
        <v>540</v>
      </c>
      <c r="X118" s="142" t="s">
        <v>414</v>
      </c>
      <c r="Y118" s="142">
        <v>1</v>
      </c>
      <c r="Z118" s="142" t="s">
        <v>1177</v>
      </c>
      <c r="AA118" s="142">
        <v>3</v>
      </c>
      <c r="AB118" s="137">
        <v>730606</v>
      </c>
      <c r="AC118" s="154" t="s">
        <v>415</v>
      </c>
      <c r="AD118" s="144">
        <v>0</v>
      </c>
      <c r="AE118" s="217">
        <v>1357.44</v>
      </c>
      <c r="AF118" s="217">
        <v>1357.44</v>
      </c>
      <c r="AG118" s="217">
        <v>1357.44</v>
      </c>
      <c r="AH118" s="144">
        <v>0</v>
      </c>
      <c r="AI118" s="144">
        <v>0</v>
      </c>
      <c r="AJ118" s="144">
        <v>0</v>
      </c>
      <c r="AK118" s="144">
        <v>0</v>
      </c>
      <c r="AL118" s="144">
        <v>0</v>
      </c>
      <c r="AM118" s="144">
        <v>0</v>
      </c>
      <c r="AN118" s="144">
        <v>0</v>
      </c>
      <c r="AO118" s="144">
        <v>0</v>
      </c>
      <c r="AP118" s="146">
        <v>4072.32</v>
      </c>
      <c r="AQ118" s="146">
        <f t="shared" si="2"/>
        <v>4072.32</v>
      </c>
      <c r="AR118" s="137"/>
      <c r="AS118" s="137" t="s">
        <v>465</v>
      </c>
      <c r="AT118" s="146"/>
    </row>
    <row r="119" spans="1:46" ht="30.75" customHeight="1" x14ac:dyDescent="0.2">
      <c r="A119" s="158" t="s">
        <v>397</v>
      </c>
      <c r="B119" s="158" t="s">
        <v>398</v>
      </c>
      <c r="C119" s="158" t="s">
        <v>480</v>
      </c>
      <c r="D119" s="158" t="s">
        <v>380</v>
      </c>
      <c r="E119" s="158" t="s">
        <v>493</v>
      </c>
      <c r="F119" s="158" t="s">
        <v>493</v>
      </c>
      <c r="G119" s="133" t="s">
        <v>495</v>
      </c>
      <c r="H119" s="137">
        <v>16</v>
      </c>
      <c r="I119" s="133" t="s">
        <v>809</v>
      </c>
      <c r="J119" s="151" t="s">
        <v>496</v>
      </c>
      <c r="K119" s="151" t="s">
        <v>516</v>
      </c>
      <c r="L119" s="151" t="s">
        <v>850</v>
      </c>
      <c r="M119" s="151" t="s">
        <v>851</v>
      </c>
      <c r="N119" s="137">
        <v>70</v>
      </c>
      <c r="O119" s="137" t="s">
        <v>389</v>
      </c>
      <c r="P119" s="215"/>
      <c r="Q119" s="138" t="s">
        <v>852</v>
      </c>
      <c r="R119" s="216">
        <v>42614</v>
      </c>
      <c r="S119" s="216">
        <v>42643</v>
      </c>
      <c r="T119" s="215" t="s">
        <v>391</v>
      </c>
      <c r="U119" s="137">
        <v>73</v>
      </c>
      <c r="V119" s="138" t="s">
        <v>392</v>
      </c>
      <c r="W119" s="153" t="s">
        <v>520</v>
      </c>
      <c r="X119" s="142" t="s">
        <v>521</v>
      </c>
      <c r="Y119" s="142">
        <v>70</v>
      </c>
      <c r="Z119" s="142" t="s">
        <v>1194</v>
      </c>
      <c r="AA119" s="142">
        <v>3</v>
      </c>
      <c r="AB119" s="137">
        <v>730804</v>
      </c>
      <c r="AC119" s="154" t="s">
        <v>527</v>
      </c>
      <c r="AD119" s="144">
        <v>0</v>
      </c>
      <c r="AE119" s="144">
        <v>0</v>
      </c>
      <c r="AF119" s="144">
        <v>0</v>
      </c>
      <c r="AG119" s="144">
        <v>0</v>
      </c>
      <c r="AH119" s="144">
        <v>0</v>
      </c>
      <c r="AI119" s="144">
        <v>0</v>
      </c>
      <c r="AJ119" s="144">
        <v>0</v>
      </c>
      <c r="AK119" s="144">
        <v>0</v>
      </c>
      <c r="AL119" s="144">
        <v>0</v>
      </c>
      <c r="AM119" s="217">
        <v>14</v>
      </c>
      <c r="AN119" s="144">
        <v>0</v>
      </c>
      <c r="AO119" s="144">
        <v>0</v>
      </c>
      <c r="AP119" s="146">
        <v>14</v>
      </c>
      <c r="AQ119" s="146">
        <f t="shared" si="2"/>
        <v>14</v>
      </c>
      <c r="AR119" s="137"/>
      <c r="AS119" s="137" t="s">
        <v>465</v>
      </c>
      <c r="AT119" s="146"/>
    </row>
    <row r="120" spans="1:46" ht="30.75" customHeight="1" x14ac:dyDescent="0.2">
      <c r="A120" s="158" t="s">
        <v>397</v>
      </c>
      <c r="B120" s="158" t="s">
        <v>398</v>
      </c>
      <c r="C120" s="158" t="s">
        <v>480</v>
      </c>
      <c r="D120" s="158" t="s">
        <v>380</v>
      </c>
      <c r="E120" s="158" t="s">
        <v>493</v>
      </c>
      <c r="F120" s="158" t="s">
        <v>493</v>
      </c>
      <c r="G120" s="133" t="s">
        <v>495</v>
      </c>
      <c r="H120" s="137">
        <v>16</v>
      </c>
      <c r="I120" s="158" t="s">
        <v>809</v>
      </c>
      <c r="J120" s="151" t="s">
        <v>496</v>
      </c>
      <c r="K120" s="151" t="s">
        <v>516</v>
      </c>
      <c r="L120" s="151" t="s">
        <v>850</v>
      </c>
      <c r="M120" s="151" t="s">
        <v>853</v>
      </c>
      <c r="N120" s="137">
        <v>280</v>
      </c>
      <c r="O120" s="137" t="s">
        <v>389</v>
      </c>
      <c r="P120" s="215"/>
      <c r="Q120" s="138" t="s">
        <v>854</v>
      </c>
      <c r="R120" s="216">
        <v>42614</v>
      </c>
      <c r="S120" s="216">
        <v>42643</v>
      </c>
      <c r="T120" s="215" t="s">
        <v>391</v>
      </c>
      <c r="U120" s="137">
        <v>73</v>
      </c>
      <c r="V120" s="138" t="s">
        <v>392</v>
      </c>
      <c r="W120" s="177" t="s">
        <v>513</v>
      </c>
      <c r="X120" s="142" t="s">
        <v>514</v>
      </c>
      <c r="Y120" s="142">
        <v>280</v>
      </c>
      <c r="Z120" s="142" t="s">
        <v>1194</v>
      </c>
      <c r="AA120" s="142">
        <v>3</v>
      </c>
      <c r="AB120" s="133">
        <v>730204</v>
      </c>
      <c r="AC120" s="151" t="s">
        <v>515</v>
      </c>
      <c r="AD120" s="144">
        <v>0</v>
      </c>
      <c r="AE120" s="144">
        <v>0</v>
      </c>
      <c r="AF120" s="144">
        <v>0</v>
      </c>
      <c r="AG120" s="144">
        <v>0</v>
      </c>
      <c r="AH120" s="144">
        <v>0</v>
      </c>
      <c r="AI120" s="144">
        <v>0</v>
      </c>
      <c r="AJ120" s="144">
        <v>0</v>
      </c>
      <c r="AK120" s="144">
        <v>0</v>
      </c>
      <c r="AL120" s="144">
        <v>0</v>
      </c>
      <c r="AM120" s="217">
        <v>5.6000000000000005</v>
      </c>
      <c r="AN120" s="144">
        <v>0</v>
      </c>
      <c r="AO120" s="144">
        <v>0</v>
      </c>
      <c r="AP120" s="146">
        <v>5.6000000000000005</v>
      </c>
      <c r="AQ120" s="146">
        <f t="shared" si="2"/>
        <v>5.6000000000000005</v>
      </c>
      <c r="AR120" s="137"/>
      <c r="AS120" s="137" t="s">
        <v>465</v>
      </c>
      <c r="AT120" s="146"/>
    </row>
    <row r="121" spans="1:46" ht="30.75" customHeight="1" x14ac:dyDescent="0.2">
      <c r="A121" s="158" t="s">
        <v>397</v>
      </c>
      <c r="B121" s="158" t="s">
        <v>398</v>
      </c>
      <c r="C121" s="158" t="s">
        <v>480</v>
      </c>
      <c r="D121" s="158" t="s">
        <v>380</v>
      </c>
      <c r="E121" s="158" t="s">
        <v>493</v>
      </c>
      <c r="F121" s="158" t="s">
        <v>493</v>
      </c>
      <c r="G121" s="133" t="s">
        <v>495</v>
      </c>
      <c r="H121" s="137">
        <v>16</v>
      </c>
      <c r="I121" s="158" t="s">
        <v>809</v>
      </c>
      <c r="J121" s="151" t="s">
        <v>496</v>
      </c>
      <c r="K121" s="151" t="s">
        <v>855</v>
      </c>
      <c r="L121" s="151" t="s">
        <v>811</v>
      </c>
      <c r="M121" s="151" t="s">
        <v>856</v>
      </c>
      <c r="N121" s="137">
        <v>16</v>
      </c>
      <c r="O121" s="137" t="s">
        <v>389</v>
      </c>
      <c r="P121" s="215"/>
      <c r="Q121" s="138" t="s">
        <v>857</v>
      </c>
      <c r="R121" s="216">
        <v>42644</v>
      </c>
      <c r="S121" s="216">
        <v>42674</v>
      </c>
      <c r="T121" s="215" t="s">
        <v>391</v>
      </c>
      <c r="U121" s="137">
        <v>73</v>
      </c>
      <c r="V121" s="138" t="s">
        <v>392</v>
      </c>
      <c r="W121" s="153" t="s">
        <v>540</v>
      </c>
      <c r="X121" s="142" t="s">
        <v>414</v>
      </c>
      <c r="Y121" s="142">
        <v>16</v>
      </c>
      <c r="Z121" s="142" t="s">
        <v>1177</v>
      </c>
      <c r="AA121" s="142">
        <v>3</v>
      </c>
      <c r="AB121" s="137">
        <v>730606</v>
      </c>
      <c r="AC121" s="154" t="s">
        <v>415</v>
      </c>
      <c r="AD121" s="144">
        <v>0</v>
      </c>
      <c r="AE121" s="144">
        <v>0</v>
      </c>
      <c r="AF121" s="144">
        <v>0</v>
      </c>
      <c r="AG121" s="144">
        <v>0</v>
      </c>
      <c r="AH121" s="144">
        <v>0</v>
      </c>
      <c r="AI121" s="144">
        <v>0</v>
      </c>
      <c r="AJ121" s="144">
        <v>0</v>
      </c>
      <c r="AK121" s="144">
        <v>0</v>
      </c>
      <c r="AL121" s="144">
        <v>0</v>
      </c>
      <c r="AM121" s="217">
        <v>0</v>
      </c>
      <c r="AN121" s="144">
        <v>0</v>
      </c>
      <c r="AO121" s="144">
        <v>0</v>
      </c>
      <c r="AP121" s="146">
        <f>SUM(AD121:AO121)</f>
        <v>0</v>
      </c>
      <c r="AQ121" s="146">
        <f t="shared" si="2"/>
        <v>0</v>
      </c>
      <c r="AR121" s="137"/>
      <c r="AS121" s="137" t="s">
        <v>465</v>
      </c>
      <c r="AT121" s="146"/>
    </row>
    <row r="122" spans="1:46" ht="30.75" customHeight="1" x14ac:dyDescent="0.2">
      <c r="A122" s="158" t="s">
        <v>397</v>
      </c>
      <c r="B122" s="158" t="s">
        <v>398</v>
      </c>
      <c r="C122" s="158" t="s">
        <v>480</v>
      </c>
      <c r="D122" s="158" t="s">
        <v>380</v>
      </c>
      <c r="E122" s="158" t="s">
        <v>493</v>
      </c>
      <c r="F122" s="158" t="s">
        <v>493</v>
      </c>
      <c r="G122" s="133" t="s">
        <v>495</v>
      </c>
      <c r="H122" s="137">
        <v>16</v>
      </c>
      <c r="I122" s="158" t="s">
        <v>809</v>
      </c>
      <c r="J122" s="151" t="s">
        <v>496</v>
      </c>
      <c r="K122" s="151" t="s">
        <v>855</v>
      </c>
      <c r="L122" s="151" t="s">
        <v>811</v>
      </c>
      <c r="M122" s="151" t="s">
        <v>858</v>
      </c>
      <c r="N122" s="137">
        <v>100</v>
      </c>
      <c r="O122" s="137" t="s">
        <v>389</v>
      </c>
      <c r="P122" s="215"/>
      <c r="Q122" s="138" t="s">
        <v>859</v>
      </c>
      <c r="R122" s="216">
        <v>42644</v>
      </c>
      <c r="S122" s="216">
        <v>42674</v>
      </c>
      <c r="T122" s="215" t="s">
        <v>391</v>
      </c>
      <c r="U122" s="137">
        <v>73</v>
      </c>
      <c r="V122" s="138" t="s">
        <v>392</v>
      </c>
      <c r="W122" s="153" t="s">
        <v>540</v>
      </c>
      <c r="X122" s="142" t="s">
        <v>414</v>
      </c>
      <c r="Y122" s="142">
        <v>100</v>
      </c>
      <c r="Z122" s="142" t="s">
        <v>1177</v>
      </c>
      <c r="AA122" s="142">
        <v>3</v>
      </c>
      <c r="AB122" s="137">
        <v>730606</v>
      </c>
      <c r="AC122" s="154" t="s">
        <v>415</v>
      </c>
      <c r="AD122" s="144">
        <v>0</v>
      </c>
      <c r="AE122" s="144">
        <v>0</v>
      </c>
      <c r="AF122" s="144">
        <v>0</v>
      </c>
      <c r="AG122" s="144">
        <v>0</v>
      </c>
      <c r="AH122" s="144">
        <v>0</v>
      </c>
      <c r="AI122" s="144">
        <v>0</v>
      </c>
      <c r="AJ122" s="144">
        <v>0</v>
      </c>
      <c r="AK122" s="144">
        <v>0</v>
      </c>
      <c r="AL122" s="144">
        <v>0</v>
      </c>
      <c r="AM122" s="217">
        <v>838.08</v>
      </c>
      <c r="AN122" s="144">
        <v>0</v>
      </c>
      <c r="AO122" s="144">
        <v>0</v>
      </c>
      <c r="AP122" s="146">
        <f>SUM(AD122:AO122)</f>
        <v>838.08</v>
      </c>
      <c r="AQ122" s="146">
        <f t="shared" si="2"/>
        <v>838.08</v>
      </c>
      <c r="AR122" s="137"/>
      <c r="AS122" s="137" t="s">
        <v>465</v>
      </c>
      <c r="AT122" s="146"/>
    </row>
    <row r="123" spans="1:46" ht="30.75" customHeight="1" x14ac:dyDescent="0.2">
      <c r="A123" s="158" t="s">
        <v>397</v>
      </c>
      <c r="B123" s="158" t="s">
        <v>398</v>
      </c>
      <c r="C123" s="158" t="s">
        <v>480</v>
      </c>
      <c r="D123" s="158" t="s">
        <v>380</v>
      </c>
      <c r="E123" s="158" t="s">
        <v>493</v>
      </c>
      <c r="F123" s="158" t="s">
        <v>493</v>
      </c>
      <c r="G123" s="133" t="s">
        <v>495</v>
      </c>
      <c r="H123" s="137">
        <v>16</v>
      </c>
      <c r="I123" s="158" t="s">
        <v>809</v>
      </c>
      <c r="J123" s="151" t="s">
        <v>496</v>
      </c>
      <c r="K123" s="151" t="s">
        <v>855</v>
      </c>
      <c r="L123" s="151" t="s">
        <v>811</v>
      </c>
      <c r="M123" s="151" t="s">
        <v>860</v>
      </c>
      <c r="N123" s="137">
        <v>20</v>
      </c>
      <c r="O123" s="137" t="s">
        <v>389</v>
      </c>
      <c r="P123" s="215"/>
      <c r="Q123" s="138" t="s">
        <v>861</v>
      </c>
      <c r="R123" s="216">
        <v>42614</v>
      </c>
      <c r="S123" s="216">
        <v>42674</v>
      </c>
      <c r="T123" s="215" t="s">
        <v>391</v>
      </c>
      <c r="U123" s="137">
        <v>73</v>
      </c>
      <c r="V123" s="138" t="s">
        <v>392</v>
      </c>
      <c r="W123" s="153" t="s">
        <v>540</v>
      </c>
      <c r="X123" s="142" t="s">
        <v>414</v>
      </c>
      <c r="Y123" s="142">
        <v>20</v>
      </c>
      <c r="Z123" s="142" t="s">
        <v>1177</v>
      </c>
      <c r="AA123" s="142">
        <v>3</v>
      </c>
      <c r="AB123" s="137">
        <v>730606</v>
      </c>
      <c r="AC123" s="154" t="s">
        <v>415</v>
      </c>
      <c r="AD123" s="144">
        <v>0</v>
      </c>
      <c r="AE123" s="144">
        <v>0</v>
      </c>
      <c r="AF123" s="144">
        <v>0</v>
      </c>
      <c r="AG123" s="144">
        <v>0</v>
      </c>
      <c r="AH123" s="144">
        <v>0</v>
      </c>
      <c r="AI123" s="144">
        <v>0</v>
      </c>
      <c r="AJ123" s="144">
        <v>0</v>
      </c>
      <c r="AK123" s="144">
        <v>0</v>
      </c>
      <c r="AL123" s="217">
        <v>15120</v>
      </c>
      <c r="AM123" s="217">
        <v>15120</v>
      </c>
      <c r="AN123" s="144">
        <v>0</v>
      </c>
      <c r="AO123" s="144">
        <v>0</v>
      </c>
      <c r="AP123" s="146">
        <v>30240</v>
      </c>
      <c r="AQ123" s="146">
        <f t="shared" si="2"/>
        <v>30240</v>
      </c>
      <c r="AR123" s="137"/>
      <c r="AS123" s="137" t="s">
        <v>465</v>
      </c>
      <c r="AT123" s="146"/>
    </row>
    <row r="124" spans="1:46" ht="30.75" customHeight="1" x14ac:dyDescent="0.2">
      <c r="A124" s="158" t="s">
        <v>397</v>
      </c>
      <c r="B124" s="158" t="s">
        <v>398</v>
      </c>
      <c r="C124" s="158" t="s">
        <v>480</v>
      </c>
      <c r="D124" s="158" t="s">
        <v>380</v>
      </c>
      <c r="E124" s="158" t="s">
        <v>493</v>
      </c>
      <c r="F124" s="158" t="s">
        <v>493</v>
      </c>
      <c r="G124" s="158" t="s">
        <v>382</v>
      </c>
      <c r="H124" s="137">
        <v>16</v>
      </c>
      <c r="I124" s="158" t="s">
        <v>809</v>
      </c>
      <c r="J124" s="151" t="s">
        <v>780</v>
      </c>
      <c r="K124" s="151" t="s">
        <v>862</v>
      </c>
      <c r="L124" s="151" t="s">
        <v>811</v>
      </c>
      <c r="M124" s="151" t="s">
        <v>863</v>
      </c>
      <c r="N124" s="137">
        <v>12</v>
      </c>
      <c r="O124" s="137" t="s">
        <v>389</v>
      </c>
      <c r="P124" s="215"/>
      <c r="Q124" s="138" t="s">
        <v>864</v>
      </c>
      <c r="R124" s="216">
        <v>42675</v>
      </c>
      <c r="S124" s="216">
        <v>42735</v>
      </c>
      <c r="T124" s="215" t="s">
        <v>391</v>
      </c>
      <c r="U124" s="137">
        <v>73</v>
      </c>
      <c r="V124" s="138" t="s">
        <v>392</v>
      </c>
      <c r="W124" s="153" t="s">
        <v>540</v>
      </c>
      <c r="X124" s="142" t="s">
        <v>414</v>
      </c>
      <c r="Y124" s="142">
        <v>12</v>
      </c>
      <c r="Z124" s="142" t="s">
        <v>1177</v>
      </c>
      <c r="AA124" s="142">
        <v>3</v>
      </c>
      <c r="AB124" s="137">
        <v>730606</v>
      </c>
      <c r="AC124" s="154" t="s">
        <v>415</v>
      </c>
      <c r="AD124" s="144">
        <v>0</v>
      </c>
      <c r="AE124" s="144">
        <v>0</v>
      </c>
      <c r="AF124" s="144">
        <v>0</v>
      </c>
      <c r="AG124" s="144">
        <v>0</v>
      </c>
      <c r="AH124" s="144">
        <v>0</v>
      </c>
      <c r="AI124" s="144">
        <v>0</v>
      </c>
      <c r="AJ124" s="144">
        <v>0</v>
      </c>
      <c r="AK124" s="144">
        <v>0</v>
      </c>
      <c r="AL124" s="144">
        <v>0</v>
      </c>
      <c r="AM124" s="144">
        <v>0</v>
      </c>
      <c r="AN124" s="217">
        <v>9072</v>
      </c>
      <c r="AO124" s="217">
        <v>9072</v>
      </c>
      <c r="AP124" s="146">
        <v>18144</v>
      </c>
      <c r="AQ124" s="146">
        <f t="shared" si="2"/>
        <v>18144</v>
      </c>
      <c r="AR124" s="137"/>
      <c r="AS124" s="137" t="s">
        <v>465</v>
      </c>
      <c r="AT124" s="146"/>
    </row>
    <row r="125" spans="1:46" ht="30.75" customHeight="1" x14ac:dyDescent="0.2">
      <c r="A125" s="158" t="s">
        <v>397</v>
      </c>
      <c r="B125" s="158" t="s">
        <v>398</v>
      </c>
      <c r="C125" s="158" t="s">
        <v>480</v>
      </c>
      <c r="D125" s="158" t="s">
        <v>380</v>
      </c>
      <c r="E125" s="158" t="s">
        <v>493</v>
      </c>
      <c r="F125" s="158" t="s">
        <v>493</v>
      </c>
      <c r="G125" s="133" t="s">
        <v>495</v>
      </c>
      <c r="H125" s="137">
        <v>16</v>
      </c>
      <c r="I125" s="158" t="s">
        <v>809</v>
      </c>
      <c r="J125" s="151" t="s">
        <v>496</v>
      </c>
      <c r="K125" s="151" t="s">
        <v>865</v>
      </c>
      <c r="L125" s="151" t="s">
        <v>866</v>
      </c>
      <c r="M125" s="151" t="s">
        <v>867</v>
      </c>
      <c r="N125" s="137">
        <v>1</v>
      </c>
      <c r="O125" s="137" t="s">
        <v>389</v>
      </c>
      <c r="P125" s="215" t="s">
        <v>511</v>
      </c>
      <c r="Q125" s="138" t="s">
        <v>868</v>
      </c>
      <c r="R125" s="216">
        <v>42644</v>
      </c>
      <c r="S125" s="216">
        <v>42674</v>
      </c>
      <c r="T125" s="215" t="s">
        <v>391</v>
      </c>
      <c r="U125" s="137">
        <v>73</v>
      </c>
      <c r="V125" s="138" t="s">
        <v>392</v>
      </c>
      <c r="W125" s="177" t="s">
        <v>533</v>
      </c>
      <c r="X125" s="142" t="s">
        <v>488</v>
      </c>
      <c r="Y125" s="142">
        <v>1</v>
      </c>
      <c r="Z125" s="142" t="s">
        <v>1196</v>
      </c>
      <c r="AA125" s="142">
        <v>3</v>
      </c>
      <c r="AB125" s="137">
        <v>730106</v>
      </c>
      <c r="AC125" s="143" t="s">
        <v>534</v>
      </c>
      <c r="AD125" s="144">
        <v>0</v>
      </c>
      <c r="AE125" s="144">
        <v>0</v>
      </c>
      <c r="AF125" s="144">
        <v>0</v>
      </c>
      <c r="AG125" s="144">
        <v>0</v>
      </c>
      <c r="AH125" s="144">
        <v>0</v>
      </c>
      <c r="AI125" s="144">
        <v>0</v>
      </c>
      <c r="AJ125" s="144">
        <v>0</v>
      </c>
      <c r="AK125" s="144">
        <v>0</v>
      </c>
      <c r="AL125" s="144">
        <v>0</v>
      </c>
      <c r="AM125" s="217">
        <v>45000</v>
      </c>
      <c r="AN125" s="144">
        <v>0</v>
      </c>
      <c r="AO125" s="144">
        <v>0</v>
      </c>
      <c r="AP125" s="146">
        <v>45000</v>
      </c>
      <c r="AQ125" s="146">
        <f t="shared" si="2"/>
        <v>45000</v>
      </c>
      <c r="AR125" s="137"/>
      <c r="AS125" s="137" t="s">
        <v>535</v>
      </c>
      <c r="AT125" s="146"/>
    </row>
    <row r="126" spans="1:46" ht="30.75" customHeight="1" x14ac:dyDescent="0.2">
      <c r="A126" s="158" t="s">
        <v>397</v>
      </c>
      <c r="B126" s="158" t="s">
        <v>398</v>
      </c>
      <c r="C126" s="158" t="s">
        <v>480</v>
      </c>
      <c r="D126" s="158" t="s">
        <v>380</v>
      </c>
      <c r="E126" s="158" t="s">
        <v>493</v>
      </c>
      <c r="F126" s="158" t="s">
        <v>493</v>
      </c>
      <c r="G126" s="133" t="s">
        <v>495</v>
      </c>
      <c r="H126" s="137">
        <v>16</v>
      </c>
      <c r="I126" s="158" t="s">
        <v>809</v>
      </c>
      <c r="J126" s="151" t="s">
        <v>496</v>
      </c>
      <c r="K126" s="151" t="s">
        <v>869</v>
      </c>
      <c r="L126" s="151" t="s">
        <v>811</v>
      </c>
      <c r="M126" s="151" t="s">
        <v>870</v>
      </c>
      <c r="N126" s="137">
        <v>2</v>
      </c>
      <c r="O126" s="137" t="s">
        <v>389</v>
      </c>
      <c r="P126" s="215"/>
      <c r="Q126" s="138" t="s">
        <v>871</v>
      </c>
      <c r="R126" s="216">
        <v>42522</v>
      </c>
      <c r="S126" s="216">
        <v>42551</v>
      </c>
      <c r="T126" s="215" t="s">
        <v>391</v>
      </c>
      <c r="U126" s="137">
        <v>73</v>
      </c>
      <c r="V126" s="138" t="s">
        <v>392</v>
      </c>
      <c r="W126" s="153" t="s">
        <v>540</v>
      </c>
      <c r="X126" s="142" t="s">
        <v>414</v>
      </c>
      <c r="Y126" s="142">
        <v>2</v>
      </c>
      <c r="Z126" s="142" t="s">
        <v>1177</v>
      </c>
      <c r="AA126" s="142">
        <v>3</v>
      </c>
      <c r="AB126" s="137">
        <v>730606</v>
      </c>
      <c r="AC126" s="154" t="s">
        <v>415</v>
      </c>
      <c r="AD126" s="144">
        <v>0</v>
      </c>
      <c r="AE126" s="144">
        <v>0</v>
      </c>
      <c r="AF126" s="144">
        <v>0</v>
      </c>
      <c r="AG126" s="144">
        <v>0</v>
      </c>
      <c r="AH126" s="144">
        <v>0</v>
      </c>
      <c r="AI126" s="144">
        <v>0</v>
      </c>
      <c r="AJ126" s="217">
        <v>3163</v>
      </c>
      <c r="AK126" s="144">
        <v>0</v>
      </c>
      <c r="AL126" s="144">
        <v>0</v>
      </c>
      <c r="AM126" s="144">
        <v>0</v>
      </c>
      <c r="AN126" s="144">
        <v>0</v>
      </c>
      <c r="AO126" s="144">
        <v>0</v>
      </c>
      <c r="AP126" s="146">
        <v>3163</v>
      </c>
      <c r="AQ126" s="146">
        <f t="shared" si="2"/>
        <v>3163</v>
      </c>
      <c r="AR126" s="137"/>
      <c r="AS126" s="137" t="s">
        <v>465</v>
      </c>
      <c r="AT126" s="146"/>
    </row>
    <row r="127" spans="1:46" ht="30.75" customHeight="1" x14ac:dyDescent="0.2">
      <c r="A127" s="158" t="s">
        <v>397</v>
      </c>
      <c r="B127" s="158" t="s">
        <v>398</v>
      </c>
      <c r="C127" s="158" t="s">
        <v>480</v>
      </c>
      <c r="D127" s="158" t="s">
        <v>380</v>
      </c>
      <c r="E127" s="158" t="s">
        <v>493</v>
      </c>
      <c r="F127" s="158" t="s">
        <v>493</v>
      </c>
      <c r="G127" s="133" t="s">
        <v>495</v>
      </c>
      <c r="H127" s="137">
        <v>16</v>
      </c>
      <c r="I127" s="158" t="s">
        <v>809</v>
      </c>
      <c r="J127" s="151" t="s">
        <v>496</v>
      </c>
      <c r="K127" s="151" t="s">
        <v>872</v>
      </c>
      <c r="L127" s="151" t="s">
        <v>873</v>
      </c>
      <c r="M127" s="151" t="s">
        <v>874</v>
      </c>
      <c r="N127" s="137">
        <v>1</v>
      </c>
      <c r="O127" s="137" t="s">
        <v>389</v>
      </c>
      <c r="P127" s="215"/>
      <c r="Q127" s="138" t="s">
        <v>875</v>
      </c>
      <c r="R127" s="216">
        <v>42430</v>
      </c>
      <c r="S127" s="216">
        <v>42459</v>
      </c>
      <c r="T127" s="215" t="s">
        <v>391</v>
      </c>
      <c r="U127" s="137">
        <v>73</v>
      </c>
      <c r="V127" s="138" t="s">
        <v>392</v>
      </c>
      <c r="W127" s="177" t="s">
        <v>513</v>
      </c>
      <c r="X127" s="142" t="s">
        <v>514</v>
      </c>
      <c r="Y127" s="142">
        <v>1</v>
      </c>
      <c r="Z127" s="142" t="s">
        <v>1194</v>
      </c>
      <c r="AA127" s="142">
        <v>3</v>
      </c>
      <c r="AB127" s="133">
        <v>730204</v>
      </c>
      <c r="AC127" s="151" t="s">
        <v>515</v>
      </c>
      <c r="AD127" s="144">
        <v>0</v>
      </c>
      <c r="AE127" s="144">
        <v>0</v>
      </c>
      <c r="AF127" s="144">
        <v>0</v>
      </c>
      <c r="AG127" s="217">
        <v>32500</v>
      </c>
      <c r="AH127" s="144">
        <v>0</v>
      </c>
      <c r="AI127" s="144">
        <v>0</v>
      </c>
      <c r="AJ127" s="144">
        <v>0</v>
      </c>
      <c r="AK127" s="144">
        <v>0</v>
      </c>
      <c r="AL127" s="144">
        <v>0</v>
      </c>
      <c r="AM127" s="144">
        <v>0</v>
      </c>
      <c r="AN127" s="144">
        <v>0</v>
      </c>
      <c r="AO127" s="144">
        <v>0</v>
      </c>
      <c r="AP127" s="146">
        <v>32500</v>
      </c>
      <c r="AQ127" s="146">
        <f t="shared" si="2"/>
        <v>32500</v>
      </c>
      <c r="AR127" s="137"/>
      <c r="AS127" s="137" t="s">
        <v>465</v>
      </c>
      <c r="AT127" s="146"/>
    </row>
    <row r="128" spans="1:46" ht="30.75" customHeight="1" x14ac:dyDescent="0.2">
      <c r="A128" s="158" t="s">
        <v>397</v>
      </c>
      <c r="B128" s="158" t="s">
        <v>398</v>
      </c>
      <c r="C128" s="158" t="s">
        <v>480</v>
      </c>
      <c r="D128" s="158" t="s">
        <v>380</v>
      </c>
      <c r="E128" s="158" t="s">
        <v>493</v>
      </c>
      <c r="F128" s="158" t="s">
        <v>493</v>
      </c>
      <c r="G128" s="133" t="s">
        <v>495</v>
      </c>
      <c r="H128" s="137">
        <v>16</v>
      </c>
      <c r="I128" s="158" t="s">
        <v>809</v>
      </c>
      <c r="J128" s="151" t="s">
        <v>496</v>
      </c>
      <c r="K128" s="151" t="s">
        <v>516</v>
      </c>
      <c r="L128" s="151" t="s">
        <v>521</v>
      </c>
      <c r="M128" s="140" t="s">
        <v>876</v>
      </c>
      <c r="N128" s="218">
        <v>70</v>
      </c>
      <c r="O128" s="133" t="s">
        <v>389</v>
      </c>
      <c r="P128" s="215"/>
      <c r="Q128" s="138" t="s">
        <v>877</v>
      </c>
      <c r="R128" s="216">
        <v>42430</v>
      </c>
      <c r="S128" s="216">
        <v>42459</v>
      </c>
      <c r="T128" s="215" t="s">
        <v>391</v>
      </c>
      <c r="U128" s="137">
        <v>73</v>
      </c>
      <c r="V128" s="138" t="s">
        <v>392</v>
      </c>
      <c r="W128" s="153" t="s">
        <v>520</v>
      </c>
      <c r="X128" s="142" t="s">
        <v>521</v>
      </c>
      <c r="Y128" s="142">
        <v>70</v>
      </c>
      <c r="Z128" s="142" t="s">
        <v>1195</v>
      </c>
      <c r="AA128" s="142">
        <v>3</v>
      </c>
      <c r="AB128" s="137">
        <v>730804</v>
      </c>
      <c r="AC128" s="154" t="s">
        <v>527</v>
      </c>
      <c r="AD128" s="144">
        <v>0</v>
      </c>
      <c r="AE128" s="144">
        <v>0</v>
      </c>
      <c r="AF128" s="144">
        <v>0</v>
      </c>
      <c r="AG128" s="145">
        <v>175</v>
      </c>
      <c r="AH128" s="144">
        <v>0</v>
      </c>
      <c r="AI128" s="144">
        <v>0</v>
      </c>
      <c r="AJ128" s="144">
        <v>0</v>
      </c>
      <c r="AK128" s="144">
        <v>0</v>
      </c>
      <c r="AL128" s="144">
        <v>0</v>
      </c>
      <c r="AM128" s="144">
        <v>0</v>
      </c>
      <c r="AN128" s="144">
        <v>0</v>
      </c>
      <c r="AO128" s="144">
        <v>0</v>
      </c>
      <c r="AP128" s="146">
        <v>175</v>
      </c>
      <c r="AQ128" s="146">
        <f t="shared" si="2"/>
        <v>175</v>
      </c>
      <c r="AR128" s="137"/>
      <c r="AS128" s="137" t="s">
        <v>465</v>
      </c>
      <c r="AT128" s="146"/>
    </row>
    <row r="129" spans="1:46" ht="30.75" customHeight="1" x14ac:dyDescent="0.2">
      <c r="A129" s="158" t="s">
        <v>397</v>
      </c>
      <c r="B129" s="158" t="s">
        <v>398</v>
      </c>
      <c r="C129" s="158" t="s">
        <v>480</v>
      </c>
      <c r="D129" s="158" t="s">
        <v>380</v>
      </c>
      <c r="E129" s="158" t="s">
        <v>493</v>
      </c>
      <c r="F129" s="158" t="s">
        <v>493</v>
      </c>
      <c r="G129" s="133" t="s">
        <v>495</v>
      </c>
      <c r="H129" s="137">
        <v>16</v>
      </c>
      <c r="I129" s="158" t="s">
        <v>809</v>
      </c>
      <c r="J129" s="151" t="s">
        <v>496</v>
      </c>
      <c r="K129" s="151" t="s">
        <v>516</v>
      </c>
      <c r="L129" s="151" t="s">
        <v>521</v>
      </c>
      <c r="M129" s="140" t="s">
        <v>878</v>
      </c>
      <c r="N129" s="218">
        <v>140</v>
      </c>
      <c r="O129" s="133" t="s">
        <v>389</v>
      </c>
      <c r="P129" s="215"/>
      <c r="Q129" s="138" t="s">
        <v>879</v>
      </c>
      <c r="R129" s="216">
        <v>42430</v>
      </c>
      <c r="S129" s="216">
        <v>42459</v>
      </c>
      <c r="T129" s="215" t="s">
        <v>391</v>
      </c>
      <c r="U129" s="137">
        <v>73</v>
      </c>
      <c r="V129" s="138" t="s">
        <v>392</v>
      </c>
      <c r="W129" s="153" t="s">
        <v>520</v>
      </c>
      <c r="X129" s="142" t="s">
        <v>521</v>
      </c>
      <c r="Y129" s="142">
        <v>140</v>
      </c>
      <c r="Z129" s="142" t="s">
        <v>1195</v>
      </c>
      <c r="AA129" s="142">
        <v>3</v>
      </c>
      <c r="AB129" s="137">
        <v>730804</v>
      </c>
      <c r="AC129" s="154" t="s">
        <v>527</v>
      </c>
      <c r="AD129" s="144">
        <v>0</v>
      </c>
      <c r="AE129" s="144">
        <v>0</v>
      </c>
      <c r="AF129" s="144">
        <v>0</v>
      </c>
      <c r="AG129" s="145">
        <v>385</v>
      </c>
      <c r="AH129" s="144">
        <v>0</v>
      </c>
      <c r="AI129" s="144">
        <v>0</v>
      </c>
      <c r="AJ129" s="144">
        <v>0</v>
      </c>
      <c r="AK129" s="144">
        <v>0</v>
      </c>
      <c r="AL129" s="144">
        <v>0</v>
      </c>
      <c r="AM129" s="144">
        <v>0</v>
      </c>
      <c r="AN129" s="144">
        <v>0</v>
      </c>
      <c r="AO129" s="144">
        <v>0</v>
      </c>
      <c r="AP129" s="146">
        <v>385</v>
      </c>
      <c r="AQ129" s="146">
        <f t="shared" si="2"/>
        <v>385</v>
      </c>
      <c r="AR129" s="137"/>
      <c r="AS129" s="137" t="s">
        <v>465</v>
      </c>
      <c r="AT129" s="146"/>
    </row>
    <row r="130" spans="1:46" ht="30.75" customHeight="1" x14ac:dyDescent="0.2">
      <c r="A130" s="158" t="s">
        <v>397</v>
      </c>
      <c r="B130" s="158" t="s">
        <v>398</v>
      </c>
      <c r="C130" s="158" t="s">
        <v>480</v>
      </c>
      <c r="D130" s="158" t="s">
        <v>380</v>
      </c>
      <c r="E130" s="158" t="s">
        <v>493</v>
      </c>
      <c r="F130" s="158" t="s">
        <v>493</v>
      </c>
      <c r="G130" s="133" t="s">
        <v>495</v>
      </c>
      <c r="H130" s="137">
        <v>16</v>
      </c>
      <c r="I130" s="158" t="s">
        <v>809</v>
      </c>
      <c r="J130" s="151" t="s">
        <v>496</v>
      </c>
      <c r="K130" s="151" t="s">
        <v>516</v>
      </c>
      <c r="L130" s="151" t="s">
        <v>521</v>
      </c>
      <c r="M130" s="140" t="s">
        <v>880</v>
      </c>
      <c r="N130" s="218">
        <v>70</v>
      </c>
      <c r="O130" s="133" t="s">
        <v>389</v>
      </c>
      <c r="P130" s="215"/>
      <c r="Q130" s="138" t="s">
        <v>881</v>
      </c>
      <c r="R130" s="216">
        <v>42430</v>
      </c>
      <c r="S130" s="216">
        <v>42459</v>
      </c>
      <c r="T130" s="215" t="s">
        <v>391</v>
      </c>
      <c r="U130" s="137">
        <v>73</v>
      </c>
      <c r="V130" s="138" t="s">
        <v>392</v>
      </c>
      <c r="W130" s="153" t="s">
        <v>520</v>
      </c>
      <c r="X130" s="142" t="s">
        <v>521</v>
      </c>
      <c r="Y130" s="142">
        <v>70</v>
      </c>
      <c r="Z130" s="142" t="s">
        <v>1194</v>
      </c>
      <c r="AA130" s="142">
        <v>3</v>
      </c>
      <c r="AB130" s="137">
        <v>730804</v>
      </c>
      <c r="AC130" s="154" t="s">
        <v>527</v>
      </c>
      <c r="AD130" s="144">
        <v>0</v>
      </c>
      <c r="AE130" s="144">
        <v>0</v>
      </c>
      <c r="AF130" s="144">
        <v>0</v>
      </c>
      <c r="AG130" s="145">
        <v>14</v>
      </c>
      <c r="AH130" s="144">
        <v>0</v>
      </c>
      <c r="AI130" s="144">
        <v>0</v>
      </c>
      <c r="AJ130" s="144">
        <v>0</v>
      </c>
      <c r="AK130" s="144">
        <v>0</v>
      </c>
      <c r="AL130" s="144">
        <v>0</v>
      </c>
      <c r="AM130" s="144">
        <v>0</v>
      </c>
      <c r="AN130" s="144">
        <v>0</v>
      </c>
      <c r="AO130" s="144">
        <v>0</v>
      </c>
      <c r="AP130" s="146">
        <v>14</v>
      </c>
      <c r="AQ130" s="146">
        <f t="shared" si="2"/>
        <v>14</v>
      </c>
      <c r="AR130" s="137"/>
      <c r="AS130" s="137" t="s">
        <v>465</v>
      </c>
      <c r="AT130" s="146"/>
    </row>
    <row r="131" spans="1:46" ht="30.75" customHeight="1" x14ac:dyDescent="0.2">
      <c r="A131" s="158" t="s">
        <v>397</v>
      </c>
      <c r="B131" s="158" t="s">
        <v>398</v>
      </c>
      <c r="C131" s="158" t="s">
        <v>480</v>
      </c>
      <c r="D131" s="158" t="s">
        <v>380</v>
      </c>
      <c r="E131" s="158" t="s">
        <v>493</v>
      </c>
      <c r="F131" s="158" t="s">
        <v>493</v>
      </c>
      <c r="G131" s="133" t="s">
        <v>495</v>
      </c>
      <c r="H131" s="137">
        <v>16</v>
      </c>
      <c r="I131" s="158" t="s">
        <v>809</v>
      </c>
      <c r="J131" s="151" t="s">
        <v>496</v>
      </c>
      <c r="K131" s="151" t="s">
        <v>516</v>
      </c>
      <c r="L131" s="151" t="s">
        <v>521</v>
      </c>
      <c r="M131" s="140" t="s">
        <v>882</v>
      </c>
      <c r="N131" s="218">
        <v>70</v>
      </c>
      <c r="O131" s="133" t="s">
        <v>389</v>
      </c>
      <c r="P131" s="215"/>
      <c r="Q131" s="138" t="s">
        <v>883</v>
      </c>
      <c r="R131" s="216">
        <v>42430</v>
      </c>
      <c r="S131" s="216">
        <v>42459</v>
      </c>
      <c r="T131" s="215" t="s">
        <v>391</v>
      </c>
      <c r="U131" s="137">
        <v>73</v>
      </c>
      <c r="V131" s="138" t="s">
        <v>392</v>
      </c>
      <c r="W131" s="153" t="s">
        <v>520</v>
      </c>
      <c r="X131" s="142" t="s">
        <v>521</v>
      </c>
      <c r="Y131" s="142">
        <v>70</v>
      </c>
      <c r="Z131" s="142" t="s">
        <v>1194</v>
      </c>
      <c r="AA131" s="142">
        <v>3</v>
      </c>
      <c r="AB131" s="137">
        <v>730804</v>
      </c>
      <c r="AC131" s="154" t="s">
        <v>527</v>
      </c>
      <c r="AD131" s="144">
        <v>0</v>
      </c>
      <c r="AE131" s="144">
        <v>0</v>
      </c>
      <c r="AF131" s="144">
        <v>0</v>
      </c>
      <c r="AG131" s="145">
        <v>21</v>
      </c>
      <c r="AH131" s="144">
        <v>0</v>
      </c>
      <c r="AI131" s="144">
        <v>0</v>
      </c>
      <c r="AJ131" s="144">
        <v>0</v>
      </c>
      <c r="AK131" s="144">
        <v>0</v>
      </c>
      <c r="AL131" s="144">
        <v>0</v>
      </c>
      <c r="AM131" s="144">
        <v>0</v>
      </c>
      <c r="AN131" s="144">
        <v>0</v>
      </c>
      <c r="AO131" s="144">
        <v>0</v>
      </c>
      <c r="AP131" s="146">
        <v>21</v>
      </c>
      <c r="AQ131" s="146">
        <f t="shared" si="2"/>
        <v>21</v>
      </c>
      <c r="AR131" s="137"/>
      <c r="AS131" s="137" t="s">
        <v>465</v>
      </c>
      <c r="AT131" s="146"/>
    </row>
    <row r="132" spans="1:46" ht="30.75" customHeight="1" x14ac:dyDescent="0.2">
      <c r="A132" s="158" t="s">
        <v>397</v>
      </c>
      <c r="B132" s="158" t="s">
        <v>398</v>
      </c>
      <c r="C132" s="158" t="s">
        <v>480</v>
      </c>
      <c r="D132" s="158" t="s">
        <v>380</v>
      </c>
      <c r="E132" s="158" t="s">
        <v>493</v>
      </c>
      <c r="F132" s="158" t="s">
        <v>493</v>
      </c>
      <c r="G132" s="133" t="s">
        <v>495</v>
      </c>
      <c r="H132" s="137">
        <v>16</v>
      </c>
      <c r="I132" s="158" t="s">
        <v>809</v>
      </c>
      <c r="J132" s="151" t="s">
        <v>496</v>
      </c>
      <c r="K132" s="151" t="s">
        <v>516</v>
      </c>
      <c r="L132" s="151" t="s">
        <v>521</v>
      </c>
      <c r="M132" s="148" t="s">
        <v>884</v>
      </c>
      <c r="N132" s="218">
        <v>140</v>
      </c>
      <c r="O132" s="133" t="s">
        <v>389</v>
      </c>
      <c r="P132" s="215"/>
      <c r="Q132" s="138" t="s">
        <v>885</v>
      </c>
      <c r="R132" s="216">
        <v>42430</v>
      </c>
      <c r="S132" s="216">
        <v>42459</v>
      </c>
      <c r="T132" s="215" t="s">
        <v>391</v>
      </c>
      <c r="U132" s="137">
        <v>73</v>
      </c>
      <c r="V132" s="138" t="s">
        <v>392</v>
      </c>
      <c r="W132" s="153" t="s">
        <v>520</v>
      </c>
      <c r="X132" s="142" t="s">
        <v>521</v>
      </c>
      <c r="Y132" s="142">
        <v>140</v>
      </c>
      <c r="Z132" s="142" t="s">
        <v>1195</v>
      </c>
      <c r="AA132" s="142">
        <v>3</v>
      </c>
      <c r="AB132" s="137">
        <v>730804</v>
      </c>
      <c r="AC132" s="154" t="s">
        <v>527</v>
      </c>
      <c r="AD132" s="144">
        <v>0</v>
      </c>
      <c r="AE132" s="144">
        <v>0</v>
      </c>
      <c r="AF132" s="144">
        <v>0</v>
      </c>
      <c r="AG132" s="145">
        <v>98</v>
      </c>
      <c r="AH132" s="144">
        <v>0</v>
      </c>
      <c r="AI132" s="144">
        <v>0</v>
      </c>
      <c r="AJ132" s="144">
        <v>0</v>
      </c>
      <c r="AK132" s="144">
        <v>0</v>
      </c>
      <c r="AL132" s="144">
        <v>0</v>
      </c>
      <c r="AM132" s="144">
        <v>0</v>
      </c>
      <c r="AN132" s="144">
        <v>0</v>
      </c>
      <c r="AO132" s="144">
        <v>0</v>
      </c>
      <c r="AP132" s="146">
        <v>98</v>
      </c>
      <c r="AQ132" s="146">
        <f t="shared" si="2"/>
        <v>98</v>
      </c>
      <c r="AR132" s="137"/>
      <c r="AS132" s="137" t="s">
        <v>465</v>
      </c>
      <c r="AT132" s="146"/>
    </row>
    <row r="133" spans="1:46" ht="30.75" customHeight="1" x14ac:dyDescent="0.2">
      <c r="A133" s="158" t="s">
        <v>397</v>
      </c>
      <c r="B133" s="158" t="s">
        <v>398</v>
      </c>
      <c r="C133" s="158" t="s">
        <v>480</v>
      </c>
      <c r="D133" s="158" t="s">
        <v>380</v>
      </c>
      <c r="E133" s="158" t="s">
        <v>493</v>
      </c>
      <c r="F133" s="158" t="s">
        <v>493</v>
      </c>
      <c r="G133" s="133" t="s">
        <v>495</v>
      </c>
      <c r="H133" s="137">
        <v>16</v>
      </c>
      <c r="I133" s="158" t="s">
        <v>809</v>
      </c>
      <c r="J133" s="151" t="s">
        <v>496</v>
      </c>
      <c r="K133" s="151" t="s">
        <v>516</v>
      </c>
      <c r="L133" s="151" t="s">
        <v>521</v>
      </c>
      <c r="M133" s="148" t="s">
        <v>886</v>
      </c>
      <c r="N133" s="218">
        <v>980</v>
      </c>
      <c r="O133" s="133" t="s">
        <v>389</v>
      </c>
      <c r="P133" s="215"/>
      <c r="Q133" s="138" t="s">
        <v>887</v>
      </c>
      <c r="R133" s="216">
        <v>42430</v>
      </c>
      <c r="S133" s="216">
        <v>42459</v>
      </c>
      <c r="T133" s="215" t="s">
        <v>391</v>
      </c>
      <c r="U133" s="137">
        <v>73</v>
      </c>
      <c r="V133" s="138" t="s">
        <v>392</v>
      </c>
      <c r="W133" s="153" t="s">
        <v>520</v>
      </c>
      <c r="X133" s="142" t="s">
        <v>521</v>
      </c>
      <c r="Y133" s="142">
        <v>980</v>
      </c>
      <c r="Z133" s="142" t="s">
        <v>1195</v>
      </c>
      <c r="AA133" s="142">
        <v>3</v>
      </c>
      <c r="AB133" s="137">
        <v>730804</v>
      </c>
      <c r="AC133" s="154" t="s">
        <v>527</v>
      </c>
      <c r="AD133" s="144">
        <v>0</v>
      </c>
      <c r="AE133" s="144">
        <v>0</v>
      </c>
      <c r="AF133" s="144">
        <v>0</v>
      </c>
      <c r="AG133" s="145">
        <v>539</v>
      </c>
      <c r="AH133" s="144">
        <v>0</v>
      </c>
      <c r="AI133" s="144">
        <v>0</v>
      </c>
      <c r="AJ133" s="144">
        <v>0</v>
      </c>
      <c r="AK133" s="144">
        <v>0</v>
      </c>
      <c r="AL133" s="144">
        <v>0</v>
      </c>
      <c r="AM133" s="144">
        <v>0</v>
      </c>
      <c r="AN133" s="144">
        <v>0</v>
      </c>
      <c r="AO133" s="144">
        <v>0</v>
      </c>
      <c r="AP133" s="146">
        <v>539</v>
      </c>
      <c r="AQ133" s="146">
        <f t="shared" si="2"/>
        <v>539</v>
      </c>
      <c r="AR133" s="137"/>
      <c r="AS133" s="137" t="s">
        <v>465</v>
      </c>
      <c r="AT133" s="146"/>
    </row>
    <row r="134" spans="1:46" ht="30.75" customHeight="1" x14ac:dyDescent="0.2">
      <c r="A134" s="158" t="s">
        <v>397</v>
      </c>
      <c r="B134" s="158" t="s">
        <v>398</v>
      </c>
      <c r="C134" s="158" t="s">
        <v>480</v>
      </c>
      <c r="D134" s="158" t="s">
        <v>380</v>
      </c>
      <c r="E134" s="158" t="s">
        <v>493</v>
      </c>
      <c r="F134" s="158" t="s">
        <v>493</v>
      </c>
      <c r="G134" s="133" t="s">
        <v>495</v>
      </c>
      <c r="H134" s="137">
        <v>16</v>
      </c>
      <c r="I134" s="158" t="s">
        <v>809</v>
      </c>
      <c r="J134" s="151" t="s">
        <v>496</v>
      </c>
      <c r="K134" s="151" t="s">
        <v>516</v>
      </c>
      <c r="L134" s="151" t="s">
        <v>521</v>
      </c>
      <c r="M134" s="140" t="s">
        <v>888</v>
      </c>
      <c r="N134" s="218">
        <v>2</v>
      </c>
      <c r="O134" s="133" t="s">
        <v>389</v>
      </c>
      <c r="P134" s="215"/>
      <c r="Q134" s="138" t="s">
        <v>889</v>
      </c>
      <c r="R134" s="216">
        <v>42430</v>
      </c>
      <c r="S134" s="216">
        <v>42459</v>
      </c>
      <c r="T134" s="215" t="s">
        <v>391</v>
      </c>
      <c r="U134" s="137">
        <v>73</v>
      </c>
      <c r="V134" s="138" t="s">
        <v>392</v>
      </c>
      <c r="W134" s="153" t="s">
        <v>520</v>
      </c>
      <c r="X134" s="142" t="s">
        <v>521</v>
      </c>
      <c r="Y134" s="142">
        <v>2</v>
      </c>
      <c r="Z134" s="142" t="s">
        <v>1194</v>
      </c>
      <c r="AA134" s="142">
        <v>3</v>
      </c>
      <c r="AB134" s="137">
        <v>730804</v>
      </c>
      <c r="AC134" s="154" t="s">
        <v>527</v>
      </c>
      <c r="AD134" s="144">
        <v>0</v>
      </c>
      <c r="AE134" s="144">
        <v>0</v>
      </c>
      <c r="AF134" s="144">
        <v>0</v>
      </c>
      <c r="AG134" s="145">
        <v>5</v>
      </c>
      <c r="AH134" s="144">
        <v>0</v>
      </c>
      <c r="AI134" s="144">
        <v>0</v>
      </c>
      <c r="AJ134" s="144">
        <v>0</v>
      </c>
      <c r="AK134" s="144">
        <v>0</v>
      </c>
      <c r="AL134" s="144">
        <v>0</v>
      </c>
      <c r="AM134" s="144">
        <v>0</v>
      </c>
      <c r="AN134" s="144">
        <v>0</v>
      </c>
      <c r="AO134" s="144">
        <v>0</v>
      </c>
      <c r="AP134" s="146">
        <v>5</v>
      </c>
      <c r="AQ134" s="146">
        <f t="shared" ref="AQ134:AQ197" si="6">SUM(AD134:AO134)</f>
        <v>5</v>
      </c>
      <c r="AR134" s="137"/>
      <c r="AS134" s="137" t="s">
        <v>465</v>
      </c>
      <c r="AT134" s="146"/>
    </row>
    <row r="135" spans="1:46" ht="30.75" customHeight="1" x14ac:dyDescent="0.2">
      <c r="A135" s="158" t="s">
        <v>397</v>
      </c>
      <c r="B135" s="158" t="s">
        <v>398</v>
      </c>
      <c r="C135" s="158" t="s">
        <v>480</v>
      </c>
      <c r="D135" s="158" t="s">
        <v>380</v>
      </c>
      <c r="E135" s="158" t="s">
        <v>493</v>
      </c>
      <c r="F135" s="158" t="s">
        <v>493</v>
      </c>
      <c r="G135" s="133" t="s">
        <v>495</v>
      </c>
      <c r="H135" s="137">
        <v>16</v>
      </c>
      <c r="I135" s="158" t="s">
        <v>809</v>
      </c>
      <c r="J135" s="151" t="s">
        <v>496</v>
      </c>
      <c r="K135" s="151" t="s">
        <v>516</v>
      </c>
      <c r="L135" s="151" t="s">
        <v>521</v>
      </c>
      <c r="M135" s="144" t="s">
        <v>890</v>
      </c>
      <c r="N135" s="218">
        <v>2670</v>
      </c>
      <c r="O135" s="133" t="s">
        <v>389</v>
      </c>
      <c r="P135" s="215"/>
      <c r="Q135" s="138" t="s">
        <v>891</v>
      </c>
      <c r="R135" s="216">
        <v>42430</v>
      </c>
      <c r="S135" s="216">
        <v>42459</v>
      </c>
      <c r="T135" s="215" t="s">
        <v>391</v>
      </c>
      <c r="U135" s="137">
        <v>73</v>
      </c>
      <c r="V135" s="138" t="s">
        <v>392</v>
      </c>
      <c r="W135" s="153" t="s">
        <v>520</v>
      </c>
      <c r="X135" s="142" t="s">
        <v>521</v>
      </c>
      <c r="Y135" s="142">
        <v>2670</v>
      </c>
      <c r="Z135" s="142" t="s">
        <v>1194</v>
      </c>
      <c r="AA135" s="142">
        <v>3</v>
      </c>
      <c r="AB135" s="137">
        <v>730804</v>
      </c>
      <c r="AC135" s="154" t="s">
        <v>527</v>
      </c>
      <c r="AD135" s="144">
        <v>0</v>
      </c>
      <c r="AE135" s="144">
        <v>0</v>
      </c>
      <c r="AF135" s="144">
        <v>0</v>
      </c>
      <c r="AG135" s="145">
        <v>534</v>
      </c>
      <c r="AH135" s="144">
        <v>0</v>
      </c>
      <c r="AI135" s="144">
        <v>0</v>
      </c>
      <c r="AJ135" s="144">
        <v>0</v>
      </c>
      <c r="AK135" s="144">
        <v>0</v>
      </c>
      <c r="AL135" s="144">
        <v>0</v>
      </c>
      <c r="AM135" s="144">
        <v>0</v>
      </c>
      <c r="AN135" s="144">
        <v>0</v>
      </c>
      <c r="AO135" s="144">
        <v>0</v>
      </c>
      <c r="AP135" s="146">
        <v>534</v>
      </c>
      <c r="AQ135" s="146">
        <f t="shared" si="6"/>
        <v>534</v>
      </c>
      <c r="AR135" s="137"/>
      <c r="AS135" s="137" t="s">
        <v>465</v>
      </c>
      <c r="AT135" s="146"/>
    </row>
    <row r="136" spans="1:46" ht="30.75" customHeight="1" x14ac:dyDescent="0.2">
      <c r="A136" s="158" t="s">
        <v>397</v>
      </c>
      <c r="B136" s="158" t="s">
        <v>398</v>
      </c>
      <c r="C136" s="158" t="s">
        <v>480</v>
      </c>
      <c r="D136" s="158" t="s">
        <v>380</v>
      </c>
      <c r="E136" s="158" t="s">
        <v>493</v>
      </c>
      <c r="F136" s="158" t="s">
        <v>493</v>
      </c>
      <c r="G136" s="133" t="s">
        <v>495</v>
      </c>
      <c r="H136" s="137">
        <v>16</v>
      </c>
      <c r="I136" s="158" t="s">
        <v>809</v>
      </c>
      <c r="J136" s="151" t="s">
        <v>496</v>
      </c>
      <c r="K136" s="151" t="s">
        <v>516</v>
      </c>
      <c r="L136" s="151" t="s">
        <v>521</v>
      </c>
      <c r="M136" s="144" t="s">
        <v>892</v>
      </c>
      <c r="N136" s="218">
        <v>2670</v>
      </c>
      <c r="O136" s="133" t="s">
        <v>389</v>
      </c>
      <c r="P136" s="215"/>
      <c r="Q136" s="138" t="s">
        <v>893</v>
      </c>
      <c r="R136" s="216">
        <v>42430</v>
      </c>
      <c r="S136" s="216">
        <v>42459</v>
      </c>
      <c r="T136" s="215" t="s">
        <v>391</v>
      </c>
      <c r="U136" s="137">
        <v>73</v>
      </c>
      <c r="V136" s="138" t="s">
        <v>392</v>
      </c>
      <c r="W136" s="153" t="s">
        <v>520</v>
      </c>
      <c r="X136" s="142" t="s">
        <v>521</v>
      </c>
      <c r="Y136" s="142">
        <v>2670</v>
      </c>
      <c r="Z136" s="142" t="s">
        <v>1194</v>
      </c>
      <c r="AA136" s="142">
        <v>3</v>
      </c>
      <c r="AB136" s="137">
        <v>730804</v>
      </c>
      <c r="AC136" s="154" t="s">
        <v>527</v>
      </c>
      <c r="AD136" s="144">
        <v>0</v>
      </c>
      <c r="AE136" s="144">
        <v>0</v>
      </c>
      <c r="AF136" s="144">
        <v>0</v>
      </c>
      <c r="AG136" s="145">
        <v>400.5</v>
      </c>
      <c r="AH136" s="144">
        <v>0</v>
      </c>
      <c r="AI136" s="144">
        <v>0</v>
      </c>
      <c r="AJ136" s="144">
        <v>0</v>
      </c>
      <c r="AK136" s="144">
        <v>0</v>
      </c>
      <c r="AL136" s="144">
        <v>0</v>
      </c>
      <c r="AM136" s="144">
        <v>0</v>
      </c>
      <c r="AN136" s="144">
        <v>0</v>
      </c>
      <c r="AO136" s="144">
        <v>0</v>
      </c>
      <c r="AP136" s="146">
        <v>400.5</v>
      </c>
      <c r="AQ136" s="146">
        <f t="shared" si="6"/>
        <v>400.5</v>
      </c>
      <c r="AR136" s="137"/>
      <c r="AS136" s="137" t="s">
        <v>465</v>
      </c>
      <c r="AT136" s="146"/>
    </row>
    <row r="137" spans="1:46" ht="30.75" customHeight="1" x14ac:dyDescent="0.2">
      <c r="A137" s="158" t="s">
        <v>397</v>
      </c>
      <c r="B137" s="158" t="s">
        <v>398</v>
      </c>
      <c r="C137" s="158" t="s">
        <v>480</v>
      </c>
      <c r="D137" s="158" t="s">
        <v>380</v>
      </c>
      <c r="E137" s="158" t="s">
        <v>493</v>
      </c>
      <c r="F137" s="158" t="s">
        <v>493</v>
      </c>
      <c r="G137" s="133" t="s">
        <v>495</v>
      </c>
      <c r="H137" s="137">
        <v>16</v>
      </c>
      <c r="I137" s="158" t="s">
        <v>809</v>
      </c>
      <c r="J137" s="151" t="s">
        <v>496</v>
      </c>
      <c r="K137" s="151" t="s">
        <v>516</v>
      </c>
      <c r="L137" s="151" t="s">
        <v>521</v>
      </c>
      <c r="M137" s="144" t="s">
        <v>894</v>
      </c>
      <c r="N137" s="218">
        <v>2670</v>
      </c>
      <c r="O137" s="133" t="s">
        <v>389</v>
      </c>
      <c r="P137" s="215"/>
      <c r="Q137" s="138" t="s">
        <v>895</v>
      </c>
      <c r="R137" s="216">
        <v>42430</v>
      </c>
      <c r="S137" s="216">
        <v>42459</v>
      </c>
      <c r="T137" s="215" t="s">
        <v>391</v>
      </c>
      <c r="U137" s="137">
        <v>73</v>
      </c>
      <c r="V137" s="138" t="s">
        <v>392</v>
      </c>
      <c r="W137" s="153" t="s">
        <v>520</v>
      </c>
      <c r="X137" s="142" t="s">
        <v>521</v>
      </c>
      <c r="Y137" s="142">
        <v>2670</v>
      </c>
      <c r="Z137" s="142" t="s">
        <v>1194</v>
      </c>
      <c r="AA137" s="142">
        <v>3</v>
      </c>
      <c r="AB137" s="137">
        <v>730804</v>
      </c>
      <c r="AC137" s="154" t="s">
        <v>527</v>
      </c>
      <c r="AD137" s="144">
        <v>0</v>
      </c>
      <c r="AE137" s="144">
        <v>0</v>
      </c>
      <c r="AF137" s="144">
        <v>0</v>
      </c>
      <c r="AG137" s="145">
        <v>534</v>
      </c>
      <c r="AH137" s="144">
        <v>0</v>
      </c>
      <c r="AI137" s="144">
        <v>0</v>
      </c>
      <c r="AJ137" s="144">
        <v>0</v>
      </c>
      <c r="AK137" s="144">
        <v>0</v>
      </c>
      <c r="AL137" s="144">
        <v>0</v>
      </c>
      <c r="AM137" s="144">
        <v>0</v>
      </c>
      <c r="AN137" s="144">
        <v>0</v>
      </c>
      <c r="AO137" s="144">
        <v>0</v>
      </c>
      <c r="AP137" s="146">
        <v>534</v>
      </c>
      <c r="AQ137" s="146">
        <f t="shared" si="6"/>
        <v>534</v>
      </c>
      <c r="AR137" s="137"/>
      <c r="AS137" s="137" t="s">
        <v>465</v>
      </c>
      <c r="AT137" s="146"/>
    </row>
    <row r="138" spans="1:46" ht="30.75" customHeight="1" x14ac:dyDescent="0.2">
      <c r="A138" s="158" t="s">
        <v>397</v>
      </c>
      <c r="B138" s="158" t="s">
        <v>398</v>
      </c>
      <c r="C138" s="158" t="s">
        <v>480</v>
      </c>
      <c r="D138" s="158" t="s">
        <v>380</v>
      </c>
      <c r="E138" s="158" t="s">
        <v>493</v>
      </c>
      <c r="F138" s="158" t="s">
        <v>493</v>
      </c>
      <c r="G138" s="133" t="s">
        <v>495</v>
      </c>
      <c r="H138" s="137">
        <v>16</v>
      </c>
      <c r="I138" s="158" t="s">
        <v>809</v>
      </c>
      <c r="J138" s="151" t="s">
        <v>496</v>
      </c>
      <c r="K138" s="151" t="s">
        <v>516</v>
      </c>
      <c r="L138" s="151" t="s">
        <v>521</v>
      </c>
      <c r="M138" s="219" t="s">
        <v>896</v>
      </c>
      <c r="N138" s="218">
        <v>2670</v>
      </c>
      <c r="O138" s="133" t="s">
        <v>389</v>
      </c>
      <c r="P138" s="215"/>
      <c r="Q138" s="138" t="s">
        <v>897</v>
      </c>
      <c r="R138" s="216">
        <v>42430</v>
      </c>
      <c r="S138" s="216">
        <v>42459</v>
      </c>
      <c r="T138" s="215" t="s">
        <v>391</v>
      </c>
      <c r="U138" s="137">
        <v>73</v>
      </c>
      <c r="V138" s="138" t="s">
        <v>392</v>
      </c>
      <c r="W138" s="153" t="s">
        <v>520</v>
      </c>
      <c r="X138" s="142" t="s">
        <v>521</v>
      </c>
      <c r="Y138" s="142">
        <v>2670</v>
      </c>
      <c r="Z138" s="142" t="s">
        <v>1194</v>
      </c>
      <c r="AA138" s="142">
        <v>3</v>
      </c>
      <c r="AB138" s="137">
        <v>730804</v>
      </c>
      <c r="AC138" s="154" t="s">
        <v>527</v>
      </c>
      <c r="AD138" s="144">
        <v>0</v>
      </c>
      <c r="AE138" s="144">
        <v>0</v>
      </c>
      <c r="AF138" s="144">
        <v>0</v>
      </c>
      <c r="AG138" s="145">
        <v>854.4</v>
      </c>
      <c r="AH138" s="144">
        <v>0</v>
      </c>
      <c r="AI138" s="144">
        <v>0</v>
      </c>
      <c r="AJ138" s="144">
        <v>0</v>
      </c>
      <c r="AK138" s="144">
        <v>0</v>
      </c>
      <c r="AL138" s="144">
        <v>0</v>
      </c>
      <c r="AM138" s="144">
        <v>0</v>
      </c>
      <c r="AN138" s="144">
        <v>0</v>
      </c>
      <c r="AO138" s="144">
        <v>0</v>
      </c>
      <c r="AP138" s="146">
        <v>854.4</v>
      </c>
      <c r="AQ138" s="146">
        <f t="shared" si="6"/>
        <v>854.4</v>
      </c>
      <c r="AR138" s="137"/>
      <c r="AS138" s="137" t="s">
        <v>465</v>
      </c>
      <c r="AT138" s="146"/>
    </row>
    <row r="139" spans="1:46" ht="30.75" customHeight="1" x14ac:dyDescent="0.2">
      <c r="A139" s="158" t="s">
        <v>397</v>
      </c>
      <c r="B139" s="158" t="s">
        <v>398</v>
      </c>
      <c r="C139" s="158" t="s">
        <v>480</v>
      </c>
      <c r="D139" s="158" t="s">
        <v>380</v>
      </c>
      <c r="E139" s="158" t="s">
        <v>493</v>
      </c>
      <c r="F139" s="158" t="s">
        <v>493</v>
      </c>
      <c r="G139" s="133" t="s">
        <v>495</v>
      </c>
      <c r="H139" s="137">
        <v>16</v>
      </c>
      <c r="I139" s="158" t="s">
        <v>809</v>
      </c>
      <c r="J139" s="151" t="s">
        <v>496</v>
      </c>
      <c r="K139" s="151" t="s">
        <v>516</v>
      </c>
      <c r="L139" s="151" t="s">
        <v>521</v>
      </c>
      <c r="M139" s="140" t="s">
        <v>898</v>
      </c>
      <c r="N139" s="218">
        <v>2670</v>
      </c>
      <c r="O139" s="133" t="s">
        <v>389</v>
      </c>
      <c r="P139" s="215"/>
      <c r="Q139" s="138" t="s">
        <v>899</v>
      </c>
      <c r="R139" s="216">
        <v>42430</v>
      </c>
      <c r="S139" s="216">
        <v>42459</v>
      </c>
      <c r="T139" s="215" t="s">
        <v>391</v>
      </c>
      <c r="U139" s="137">
        <v>73</v>
      </c>
      <c r="V139" s="138" t="s">
        <v>392</v>
      </c>
      <c r="W139" s="153" t="s">
        <v>520</v>
      </c>
      <c r="X139" s="142" t="s">
        <v>521</v>
      </c>
      <c r="Y139" s="142">
        <v>2670</v>
      </c>
      <c r="Z139" s="142" t="s">
        <v>1194</v>
      </c>
      <c r="AA139" s="142">
        <v>3</v>
      </c>
      <c r="AB139" s="137">
        <v>730804</v>
      </c>
      <c r="AC139" s="229" t="s">
        <v>527</v>
      </c>
      <c r="AD139" s="144">
        <v>0</v>
      </c>
      <c r="AE139" s="144">
        <v>0</v>
      </c>
      <c r="AF139" s="144">
        <v>0</v>
      </c>
      <c r="AG139" s="145">
        <v>2706</v>
      </c>
      <c r="AH139" s="144">
        <v>0</v>
      </c>
      <c r="AI139" s="144">
        <v>0</v>
      </c>
      <c r="AJ139" s="144">
        <v>0</v>
      </c>
      <c r="AK139" s="144">
        <v>0</v>
      </c>
      <c r="AL139" s="144">
        <v>0</v>
      </c>
      <c r="AM139" s="144">
        <v>0</v>
      </c>
      <c r="AN139" s="144">
        <v>0</v>
      </c>
      <c r="AO139" s="144">
        <v>0</v>
      </c>
      <c r="AP139" s="146">
        <v>8570.7000000000007</v>
      </c>
      <c r="AQ139" s="146">
        <f t="shared" si="6"/>
        <v>2706</v>
      </c>
      <c r="AR139" s="137"/>
      <c r="AS139" s="137" t="s">
        <v>465</v>
      </c>
      <c r="AT139" s="146"/>
    </row>
    <row r="140" spans="1:46" ht="30.75" customHeight="1" x14ac:dyDescent="0.2">
      <c r="A140" s="158" t="s">
        <v>397</v>
      </c>
      <c r="B140" s="158" t="s">
        <v>398</v>
      </c>
      <c r="C140" s="158" t="s">
        <v>480</v>
      </c>
      <c r="D140" s="158" t="s">
        <v>380</v>
      </c>
      <c r="E140" s="158" t="s">
        <v>493</v>
      </c>
      <c r="F140" s="158" t="s">
        <v>493</v>
      </c>
      <c r="G140" s="133" t="s">
        <v>495</v>
      </c>
      <c r="H140" s="137">
        <v>16</v>
      </c>
      <c r="I140" s="158" t="s">
        <v>809</v>
      </c>
      <c r="J140" s="151" t="s">
        <v>496</v>
      </c>
      <c r="K140" s="151" t="s">
        <v>516</v>
      </c>
      <c r="L140" s="151" t="s">
        <v>521</v>
      </c>
      <c r="M140" s="140" t="s">
        <v>900</v>
      </c>
      <c r="N140" s="218">
        <v>280</v>
      </c>
      <c r="O140" s="133" t="s">
        <v>389</v>
      </c>
      <c r="P140" s="215"/>
      <c r="Q140" s="138" t="s">
        <v>901</v>
      </c>
      <c r="R140" s="216">
        <v>42430</v>
      </c>
      <c r="S140" s="216">
        <v>42459</v>
      </c>
      <c r="T140" s="215" t="s">
        <v>391</v>
      </c>
      <c r="U140" s="137">
        <v>73</v>
      </c>
      <c r="V140" s="138" t="s">
        <v>392</v>
      </c>
      <c r="W140" s="153" t="s">
        <v>520</v>
      </c>
      <c r="X140" s="142" t="s">
        <v>521</v>
      </c>
      <c r="Y140" s="142">
        <v>280</v>
      </c>
      <c r="Z140" s="142" t="s">
        <v>1195</v>
      </c>
      <c r="AA140" s="142">
        <v>3</v>
      </c>
      <c r="AB140" s="137">
        <v>730804</v>
      </c>
      <c r="AC140" s="154" t="s">
        <v>527</v>
      </c>
      <c r="AD140" s="144">
        <v>0</v>
      </c>
      <c r="AE140" s="144">
        <v>0</v>
      </c>
      <c r="AF140" s="144">
        <v>0</v>
      </c>
      <c r="AG140" s="145">
        <v>168</v>
      </c>
      <c r="AH140" s="144">
        <v>0</v>
      </c>
      <c r="AI140" s="144">
        <v>0</v>
      </c>
      <c r="AJ140" s="144">
        <v>0</v>
      </c>
      <c r="AK140" s="144">
        <v>0</v>
      </c>
      <c r="AL140" s="144">
        <v>0</v>
      </c>
      <c r="AM140" s="144">
        <v>0</v>
      </c>
      <c r="AN140" s="144">
        <v>0</v>
      </c>
      <c r="AO140" s="144">
        <v>0</v>
      </c>
      <c r="AP140" s="146">
        <v>168</v>
      </c>
      <c r="AQ140" s="146">
        <f t="shared" si="6"/>
        <v>168</v>
      </c>
      <c r="AR140" s="137"/>
      <c r="AS140" s="137" t="s">
        <v>465</v>
      </c>
      <c r="AT140" s="146"/>
    </row>
    <row r="141" spans="1:46" ht="30.75" customHeight="1" x14ac:dyDescent="0.2">
      <c r="A141" s="158" t="s">
        <v>397</v>
      </c>
      <c r="B141" s="158" t="s">
        <v>398</v>
      </c>
      <c r="C141" s="158" t="s">
        <v>480</v>
      </c>
      <c r="D141" s="158" t="s">
        <v>380</v>
      </c>
      <c r="E141" s="158" t="s">
        <v>493</v>
      </c>
      <c r="F141" s="158" t="s">
        <v>493</v>
      </c>
      <c r="G141" s="133" t="s">
        <v>495</v>
      </c>
      <c r="H141" s="137">
        <v>16</v>
      </c>
      <c r="I141" s="158" t="s">
        <v>809</v>
      </c>
      <c r="J141" s="151" t="s">
        <v>496</v>
      </c>
      <c r="K141" s="151" t="s">
        <v>516</v>
      </c>
      <c r="L141" s="151" t="s">
        <v>521</v>
      </c>
      <c r="M141" s="151" t="s">
        <v>902</v>
      </c>
      <c r="N141" s="137">
        <v>140</v>
      </c>
      <c r="O141" s="137" t="s">
        <v>389</v>
      </c>
      <c r="P141" s="215"/>
      <c r="Q141" s="138" t="s">
        <v>903</v>
      </c>
      <c r="R141" s="216">
        <v>42430</v>
      </c>
      <c r="S141" s="216">
        <v>42459</v>
      </c>
      <c r="T141" s="215" t="s">
        <v>391</v>
      </c>
      <c r="U141" s="137">
        <v>73</v>
      </c>
      <c r="V141" s="138" t="s">
        <v>392</v>
      </c>
      <c r="W141" s="153" t="s">
        <v>520</v>
      </c>
      <c r="X141" s="142" t="s">
        <v>521</v>
      </c>
      <c r="Y141" s="142">
        <v>140</v>
      </c>
      <c r="Z141" s="142" t="s">
        <v>1195</v>
      </c>
      <c r="AA141" s="142">
        <v>3</v>
      </c>
      <c r="AB141" s="137">
        <v>730802</v>
      </c>
      <c r="AC141" s="154" t="s">
        <v>904</v>
      </c>
      <c r="AD141" s="144">
        <v>0</v>
      </c>
      <c r="AE141" s="144">
        <v>0</v>
      </c>
      <c r="AF141" s="144">
        <v>0</v>
      </c>
      <c r="AG141" s="145">
        <v>770</v>
      </c>
      <c r="AH141" s="144">
        <v>0</v>
      </c>
      <c r="AI141" s="144">
        <v>0</v>
      </c>
      <c r="AJ141" s="144">
        <v>0</v>
      </c>
      <c r="AK141" s="144">
        <v>0</v>
      </c>
      <c r="AL141" s="144">
        <v>0</v>
      </c>
      <c r="AM141" s="144">
        <v>0</v>
      </c>
      <c r="AN141" s="144">
        <v>0</v>
      </c>
      <c r="AO141" s="144">
        <v>0</v>
      </c>
      <c r="AP141" s="146">
        <v>770</v>
      </c>
      <c r="AQ141" s="146">
        <f t="shared" si="6"/>
        <v>770</v>
      </c>
      <c r="AR141" s="137"/>
      <c r="AS141" s="137" t="s">
        <v>465</v>
      </c>
      <c r="AT141" s="146"/>
    </row>
    <row r="142" spans="1:46" ht="30.75" customHeight="1" x14ac:dyDescent="0.2">
      <c r="A142" s="158" t="s">
        <v>397</v>
      </c>
      <c r="B142" s="158" t="s">
        <v>398</v>
      </c>
      <c r="C142" s="158" t="s">
        <v>480</v>
      </c>
      <c r="D142" s="158" t="s">
        <v>380</v>
      </c>
      <c r="E142" s="158" t="s">
        <v>493</v>
      </c>
      <c r="F142" s="158" t="s">
        <v>493</v>
      </c>
      <c r="G142" s="133" t="s">
        <v>495</v>
      </c>
      <c r="H142" s="137">
        <v>16</v>
      </c>
      <c r="I142" s="158" t="s">
        <v>809</v>
      </c>
      <c r="J142" s="151" t="s">
        <v>496</v>
      </c>
      <c r="K142" s="151" t="s">
        <v>516</v>
      </c>
      <c r="L142" s="151" t="s">
        <v>521</v>
      </c>
      <c r="M142" s="151" t="s">
        <v>905</v>
      </c>
      <c r="N142" s="137">
        <v>140</v>
      </c>
      <c r="O142" s="137" t="s">
        <v>389</v>
      </c>
      <c r="P142" s="215"/>
      <c r="Q142" s="138" t="s">
        <v>906</v>
      </c>
      <c r="R142" s="216">
        <v>42430</v>
      </c>
      <c r="S142" s="216">
        <v>42459</v>
      </c>
      <c r="T142" s="215" t="s">
        <v>391</v>
      </c>
      <c r="U142" s="137">
        <v>73</v>
      </c>
      <c r="V142" s="138" t="s">
        <v>392</v>
      </c>
      <c r="W142" s="153" t="s">
        <v>520</v>
      </c>
      <c r="X142" s="142" t="s">
        <v>521</v>
      </c>
      <c r="Y142" s="142">
        <v>140</v>
      </c>
      <c r="Z142" s="142" t="s">
        <v>1195</v>
      </c>
      <c r="AA142" s="142">
        <v>3</v>
      </c>
      <c r="AB142" s="137">
        <v>730802</v>
      </c>
      <c r="AC142" s="154" t="s">
        <v>904</v>
      </c>
      <c r="AD142" s="144">
        <v>0</v>
      </c>
      <c r="AE142" s="144">
        <v>0</v>
      </c>
      <c r="AF142" s="144">
        <v>0</v>
      </c>
      <c r="AG142" s="145">
        <v>3920</v>
      </c>
      <c r="AH142" s="144">
        <v>0</v>
      </c>
      <c r="AI142" s="144">
        <v>0</v>
      </c>
      <c r="AJ142" s="144">
        <v>0</v>
      </c>
      <c r="AK142" s="144">
        <v>0</v>
      </c>
      <c r="AL142" s="144">
        <v>0</v>
      </c>
      <c r="AM142" s="144">
        <v>0</v>
      </c>
      <c r="AN142" s="144">
        <v>0</v>
      </c>
      <c r="AO142" s="144">
        <v>0</v>
      </c>
      <c r="AP142" s="146">
        <v>3920</v>
      </c>
      <c r="AQ142" s="146">
        <f t="shared" si="6"/>
        <v>3920</v>
      </c>
      <c r="AR142" s="137"/>
      <c r="AS142" s="137" t="s">
        <v>465</v>
      </c>
      <c r="AT142" s="146"/>
    </row>
    <row r="143" spans="1:46" ht="30.75" customHeight="1" x14ac:dyDescent="0.2">
      <c r="A143" s="148" t="s">
        <v>490</v>
      </c>
      <c r="B143" s="148" t="s">
        <v>491</v>
      </c>
      <c r="C143" s="148" t="s">
        <v>492</v>
      </c>
      <c r="D143" s="154" t="s">
        <v>380</v>
      </c>
      <c r="E143" s="148" t="s">
        <v>493</v>
      </c>
      <c r="F143" s="154" t="s">
        <v>494</v>
      </c>
      <c r="G143" s="143" t="s">
        <v>495</v>
      </c>
      <c r="H143" s="149" t="s">
        <v>907</v>
      </c>
      <c r="I143" s="137" t="s">
        <v>908</v>
      </c>
      <c r="J143" s="154" t="s">
        <v>496</v>
      </c>
      <c r="K143" s="150" t="s">
        <v>507</v>
      </c>
      <c r="L143" s="151" t="s">
        <v>508</v>
      </c>
      <c r="M143" s="150" t="s">
        <v>909</v>
      </c>
      <c r="N143" s="220">
        <v>1497</v>
      </c>
      <c r="O143" s="137" t="s">
        <v>910</v>
      </c>
      <c r="P143" s="151" t="s">
        <v>511</v>
      </c>
      <c r="Q143" s="138" t="s">
        <v>911</v>
      </c>
      <c r="R143" s="221">
        <v>42380</v>
      </c>
      <c r="S143" s="221">
        <v>42428</v>
      </c>
      <c r="T143" s="140" t="s">
        <v>391</v>
      </c>
      <c r="U143" s="137">
        <v>73</v>
      </c>
      <c r="V143" s="138" t="s">
        <v>392</v>
      </c>
      <c r="W143" s="177" t="s">
        <v>513</v>
      </c>
      <c r="X143" s="142" t="s">
        <v>514</v>
      </c>
      <c r="Y143" s="142">
        <v>1497</v>
      </c>
      <c r="Z143" s="142" t="s">
        <v>1194</v>
      </c>
      <c r="AA143" s="142">
        <v>1</v>
      </c>
      <c r="AB143" s="137">
        <v>730204</v>
      </c>
      <c r="AC143" s="148" t="s">
        <v>515</v>
      </c>
      <c r="AD143" s="144">
        <v>0</v>
      </c>
      <c r="AE143" s="144">
        <v>0</v>
      </c>
      <c r="AF143" s="155">
        <v>1721.55</v>
      </c>
      <c r="AG143" s="144">
        <v>0</v>
      </c>
      <c r="AH143" s="144">
        <v>0</v>
      </c>
      <c r="AI143" s="144">
        <v>0</v>
      </c>
      <c r="AJ143" s="144">
        <v>0</v>
      </c>
      <c r="AK143" s="144">
        <v>0</v>
      </c>
      <c r="AL143" s="144">
        <v>0</v>
      </c>
      <c r="AM143" s="144">
        <v>0</v>
      </c>
      <c r="AN143" s="144">
        <v>0</v>
      </c>
      <c r="AO143" s="144">
        <v>0</v>
      </c>
      <c r="AP143" s="146">
        <v>1721.55</v>
      </c>
      <c r="AQ143" s="146">
        <f t="shared" si="6"/>
        <v>1721.55</v>
      </c>
      <c r="AR143" s="137">
        <v>98</v>
      </c>
      <c r="AS143" s="137" t="s">
        <v>506</v>
      </c>
      <c r="AT143" s="146">
        <v>1721.55</v>
      </c>
    </row>
    <row r="144" spans="1:46" ht="30.75" customHeight="1" x14ac:dyDescent="0.2">
      <c r="A144" s="148" t="s">
        <v>490</v>
      </c>
      <c r="B144" s="148" t="s">
        <v>491</v>
      </c>
      <c r="C144" s="148" t="s">
        <v>492</v>
      </c>
      <c r="D144" s="154" t="s">
        <v>380</v>
      </c>
      <c r="E144" s="148" t="s">
        <v>493</v>
      </c>
      <c r="F144" s="154" t="s">
        <v>494</v>
      </c>
      <c r="G144" s="143" t="s">
        <v>495</v>
      </c>
      <c r="H144" s="149" t="s">
        <v>907</v>
      </c>
      <c r="I144" s="137" t="s">
        <v>908</v>
      </c>
      <c r="J144" s="154" t="s">
        <v>496</v>
      </c>
      <c r="K144" s="150" t="s">
        <v>516</v>
      </c>
      <c r="L144" s="151" t="s">
        <v>523</v>
      </c>
      <c r="M144" s="150" t="s">
        <v>912</v>
      </c>
      <c r="N144" s="176">
        <v>1</v>
      </c>
      <c r="O144" s="137" t="s">
        <v>913</v>
      </c>
      <c r="P144" s="151" t="s">
        <v>511</v>
      </c>
      <c r="Q144" s="138" t="s">
        <v>914</v>
      </c>
      <c r="R144" s="221">
        <v>42380</v>
      </c>
      <c r="S144" s="221">
        <v>42428</v>
      </c>
      <c r="T144" s="140" t="s">
        <v>391</v>
      </c>
      <c r="U144" s="137">
        <v>73</v>
      </c>
      <c r="V144" s="138" t="s">
        <v>392</v>
      </c>
      <c r="W144" s="153" t="s">
        <v>520</v>
      </c>
      <c r="X144" s="142" t="s">
        <v>521</v>
      </c>
      <c r="Y144" s="142">
        <v>1</v>
      </c>
      <c r="Z144" s="142" t="s">
        <v>1204</v>
      </c>
      <c r="AA144" s="142">
        <v>1</v>
      </c>
      <c r="AB144" s="137">
        <v>730804</v>
      </c>
      <c r="AC144" s="148" t="s">
        <v>527</v>
      </c>
      <c r="AD144" s="144">
        <v>0</v>
      </c>
      <c r="AE144" s="144">
        <v>0</v>
      </c>
      <c r="AF144" s="155">
        <v>9014.9</v>
      </c>
      <c r="AG144" s="144">
        <v>0</v>
      </c>
      <c r="AH144" s="144">
        <v>0</v>
      </c>
      <c r="AI144" s="144">
        <v>0</v>
      </c>
      <c r="AJ144" s="144">
        <v>0</v>
      </c>
      <c r="AK144" s="144">
        <v>0</v>
      </c>
      <c r="AL144" s="144">
        <v>0</v>
      </c>
      <c r="AM144" s="144">
        <v>0</v>
      </c>
      <c r="AN144" s="144">
        <v>0</v>
      </c>
      <c r="AO144" s="144">
        <v>0</v>
      </c>
      <c r="AP144" s="146">
        <v>9014.9</v>
      </c>
      <c r="AQ144" s="146">
        <f t="shared" si="6"/>
        <v>9014.9</v>
      </c>
      <c r="AR144" s="137">
        <v>80</v>
      </c>
      <c r="AS144" s="137" t="s">
        <v>506</v>
      </c>
      <c r="AT144" s="146">
        <v>9014.9</v>
      </c>
    </row>
    <row r="145" spans="1:46" ht="30.75" customHeight="1" x14ac:dyDescent="0.2">
      <c r="A145" s="148" t="s">
        <v>490</v>
      </c>
      <c r="B145" s="148" t="s">
        <v>491</v>
      </c>
      <c r="C145" s="148" t="s">
        <v>492</v>
      </c>
      <c r="D145" s="154" t="s">
        <v>380</v>
      </c>
      <c r="E145" s="148" t="s">
        <v>493</v>
      </c>
      <c r="F145" s="154" t="s">
        <v>494</v>
      </c>
      <c r="G145" s="143" t="s">
        <v>495</v>
      </c>
      <c r="H145" s="149" t="s">
        <v>907</v>
      </c>
      <c r="I145" s="137" t="s">
        <v>908</v>
      </c>
      <c r="J145" s="154" t="s">
        <v>496</v>
      </c>
      <c r="K145" s="150" t="s">
        <v>915</v>
      </c>
      <c r="L145" s="172" t="s">
        <v>529</v>
      </c>
      <c r="M145" s="150" t="s">
        <v>916</v>
      </c>
      <c r="N145" s="176">
        <v>1</v>
      </c>
      <c r="O145" s="137" t="s">
        <v>917</v>
      </c>
      <c r="P145" s="140" t="s">
        <v>511</v>
      </c>
      <c r="Q145" s="138" t="s">
        <v>918</v>
      </c>
      <c r="R145" s="221">
        <v>42384</v>
      </c>
      <c r="S145" s="221">
        <v>42428</v>
      </c>
      <c r="T145" s="140" t="s">
        <v>391</v>
      </c>
      <c r="U145" s="137">
        <v>73</v>
      </c>
      <c r="V145" s="138" t="s">
        <v>392</v>
      </c>
      <c r="W145" s="177" t="s">
        <v>533</v>
      </c>
      <c r="X145" s="142" t="s">
        <v>534</v>
      </c>
      <c r="Y145" s="142">
        <v>1</v>
      </c>
      <c r="Z145" s="142" t="s">
        <v>1196</v>
      </c>
      <c r="AA145" s="142">
        <v>1</v>
      </c>
      <c r="AB145" s="137">
        <v>730106</v>
      </c>
      <c r="AC145" s="143" t="s">
        <v>534</v>
      </c>
      <c r="AD145" s="144">
        <v>0</v>
      </c>
      <c r="AE145" s="178">
        <v>0</v>
      </c>
      <c r="AF145" s="193">
        <v>126500</v>
      </c>
      <c r="AG145" s="178">
        <v>0</v>
      </c>
      <c r="AH145" s="178">
        <v>0</v>
      </c>
      <c r="AI145" s="178">
        <v>0</v>
      </c>
      <c r="AJ145" s="193">
        <v>0</v>
      </c>
      <c r="AK145" s="178">
        <v>0</v>
      </c>
      <c r="AL145" s="178">
        <v>0</v>
      </c>
      <c r="AM145" s="178">
        <v>0</v>
      </c>
      <c r="AN145" s="144">
        <v>0</v>
      </c>
      <c r="AO145" s="144">
        <v>0</v>
      </c>
      <c r="AP145" s="146">
        <v>126500</v>
      </c>
      <c r="AQ145" s="146">
        <f t="shared" si="6"/>
        <v>126500</v>
      </c>
      <c r="AR145" s="137">
        <v>81</v>
      </c>
      <c r="AS145" s="137" t="s">
        <v>535</v>
      </c>
      <c r="AT145" s="146">
        <v>126500</v>
      </c>
    </row>
    <row r="146" spans="1:46" ht="30.75" customHeight="1" x14ac:dyDescent="0.2">
      <c r="A146" s="148" t="s">
        <v>490</v>
      </c>
      <c r="B146" s="148" t="s">
        <v>491</v>
      </c>
      <c r="C146" s="148" t="s">
        <v>492</v>
      </c>
      <c r="D146" s="154" t="s">
        <v>380</v>
      </c>
      <c r="E146" s="148" t="s">
        <v>493</v>
      </c>
      <c r="F146" s="154" t="s">
        <v>494</v>
      </c>
      <c r="G146" s="143" t="s">
        <v>495</v>
      </c>
      <c r="H146" s="149" t="s">
        <v>907</v>
      </c>
      <c r="I146" s="137" t="s">
        <v>908</v>
      </c>
      <c r="J146" s="154" t="s">
        <v>496</v>
      </c>
      <c r="K146" s="150" t="s">
        <v>536</v>
      </c>
      <c r="L146" s="151" t="s">
        <v>407</v>
      </c>
      <c r="M146" s="150" t="s">
        <v>919</v>
      </c>
      <c r="N146" s="137">
        <v>9</v>
      </c>
      <c r="O146" s="137" t="s">
        <v>538</v>
      </c>
      <c r="P146" s="151" t="s">
        <v>411</v>
      </c>
      <c r="Q146" s="138" t="s">
        <v>920</v>
      </c>
      <c r="R146" s="221">
        <v>42552</v>
      </c>
      <c r="S146" s="221">
        <v>42581</v>
      </c>
      <c r="T146" s="140" t="s">
        <v>391</v>
      </c>
      <c r="U146" s="137">
        <v>73</v>
      </c>
      <c r="V146" s="138" t="s">
        <v>392</v>
      </c>
      <c r="W146" s="153" t="s">
        <v>540</v>
      </c>
      <c r="X146" s="142" t="s">
        <v>414</v>
      </c>
      <c r="Y146" s="142">
        <v>9</v>
      </c>
      <c r="Z146" s="142" t="s">
        <v>1177</v>
      </c>
      <c r="AA146" s="142">
        <v>1</v>
      </c>
      <c r="AB146" s="137">
        <v>730606</v>
      </c>
      <c r="AC146" s="148" t="s">
        <v>415</v>
      </c>
      <c r="AD146" s="144">
        <v>0</v>
      </c>
      <c r="AE146" s="178">
        <v>0</v>
      </c>
      <c r="AF146" s="178">
        <v>7907.2</v>
      </c>
      <c r="AG146" s="178">
        <v>0</v>
      </c>
      <c r="AH146" s="178">
        <v>0</v>
      </c>
      <c r="AI146" s="178">
        <v>0</v>
      </c>
      <c r="AJ146" s="193">
        <v>0</v>
      </c>
      <c r="AK146" s="178">
        <v>0</v>
      </c>
      <c r="AL146" s="178">
        <v>0</v>
      </c>
      <c r="AM146" s="178">
        <v>0</v>
      </c>
      <c r="AN146" s="144">
        <v>0</v>
      </c>
      <c r="AO146" s="144">
        <v>0</v>
      </c>
      <c r="AP146" s="146">
        <v>7907.2</v>
      </c>
      <c r="AQ146" s="146">
        <f t="shared" si="6"/>
        <v>7907.2</v>
      </c>
      <c r="AR146" s="137">
        <v>101</v>
      </c>
      <c r="AS146" s="137" t="s">
        <v>506</v>
      </c>
      <c r="AT146" s="146">
        <v>7907.2</v>
      </c>
    </row>
    <row r="147" spans="1:46" ht="30.75" customHeight="1" x14ac:dyDescent="0.2">
      <c r="A147" s="148" t="s">
        <v>490</v>
      </c>
      <c r="B147" s="148" t="s">
        <v>491</v>
      </c>
      <c r="C147" s="148" t="s">
        <v>492</v>
      </c>
      <c r="D147" s="154" t="s">
        <v>380</v>
      </c>
      <c r="E147" s="148" t="s">
        <v>493</v>
      </c>
      <c r="F147" s="154" t="s">
        <v>494</v>
      </c>
      <c r="G147" s="143" t="s">
        <v>495</v>
      </c>
      <c r="H147" s="149" t="s">
        <v>907</v>
      </c>
      <c r="I147" s="137" t="s">
        <v>908</v>
      </c>
      <c r="J147" s="154" t="s">
        <v>496</v>
      </c>
      <c r="K147" s="150" t="s">
        <v>536</v>
      </c>
      <c r="L147" s="151" t="s">
        <v>407</v>
      </c>
      <c r="M147" s="150" t="s">
        <v>921</v>
      </c>
      <c r="N147" s="137">
        <v>88</v>
      </c>
      <c r="O147" s="137" t="s">
        <v>542</v>
      </c>
      <c r="P147" s="151" t="s">
        <v>411</v>
      </c>
      <c r="Q147" s="138" t="s">
        <v>922</v>
      </c>
      <c r="R147" s="221">
        <v>42552</v>
      </c>
      <c r="S147" s="221">
        <v>42581</v>
      </c>
      <c r="T147" s="140" t="s">
        <v>391</v>
      </c>
      <c r="U147" s="137">
        <v>73</v>
      </c>
      <c r="V147" s="138" t="s">
        <v>392</v>
      </c>
      <c r="W147" s="153" t="s">
        <v>540</v>
      </c>
      <c r="X147" s="142" t="s">
        <v>414</v>
      </c>
      <c r="Y147" s="142">
        <v>88</v>
      </c>
      <c r="Z147" s="142" t="s">
        <v>1177</v>
      </c>
      <c r="AA147" s="142">
        <v>1</v>
      </c>
      <c r="AB147" s="137">
        <v>730606</v>
      </c>
      <c r="AC147" s="148" t="s">
        <v>415</v>
      </c>
      <c r="AD147" s="144">
        <v>0</v>
      </c>
      <c r="AE147" s="178">
        <v>0</v>
      </c>
      <c r="AF147" s="178">
        <v>101304</v>
      </c>
      <c r="AG147" s="178">
        <v>0</v>
      </c>
      <c r="AH147" s="178">
        <v>0</v>
      </c>
      <c r="AI147" s="178">
        <v>0</v>
      </c>
      <c r="AJ147" s="193">
        <v>0</v>
      </c>
      <c r="AK147" s="178">
        <v>0</v>
      </c>
      <c r="AL147" s="178">
        <v>0</v>
      </c>
      <c r="AM147" s="178">
        <v>0</v>
      </c>
      <c r="AN147" s="144">
        <v>0</v>
      </c>
      <c r="AO147" s="144">
        <v>0</v>
      </c>
      <c r="AP147" s="146">
        <v>101304</v>
      </c>
      <c r="AQ147" s="146">
        <f t="shared" si="6"/>
        <v>101304</v>
      </c>
      <c r="AR147" s="137">
        <v>101</v>
      </c>
      <c r="AS147" s="137" t="s">
        <v>506</v>
      </c>
      <c r="AT147" s="146">
        <v>101304</v>
      </c>
    </row>
    <row r="148" spans="1:46" ht="30.75" customHeight="1" x14ac:dyDescent="0.2">
      <c r="A148" s="148" t="s">
        <v>490</v>
      </c>
      <c r="B148" s="148" t="s">
        <v>491</v>
      </c>
      <c r="C148" s="148" t="s">
        <v>492</v>
      </c>
      <c r="D148" s="154" t="s">
        <v>380</v>
      </c>
      <c r="E148" s="148" t="s">
        <v>493</v>
      </c>
      <c r="F148" s="154" t="s">
        <v>494</v>
      </c>
      <c r="G148" s="143" t="s">
        <v>495</v>
      </c>
      <c r="H148" s="149" t="s">
        <v>907</v>
      </c>
      <c r="I148" s="137" t="s">
        <v>908</v>
      </c>
      <c r="J148" s="154" t="s">
        <v>496</v>
      </c>
      <c r="K148" s="150" t="s">
        <v>536</v>
      </c>
      <c r="L148" s="151" t="s">
        <v>407</v>
      </c>
      <c r="M148" s="150" t="s">
        <v>923</v>
      </c>
      <c r="N148" s="137">
        <v>9</v>
      </c>
      <c r="O148" s="137" t="s">
        <v>548</v>
      </c>
      <c r="P148" s="151" t="s">
        <v>411</v>
      </c>
      <c r="Q148" s="138" t="s">
        <v>924</v>
      </c>
      <c r="R148" s="221">
        <v>42401</v>
      </c>
      <c r="S148" s="221">
        <v>42581</v>
      </c>
      <c r="T148" s="140" t="s">
        <v>391</v>
      </c>
      <c r="U148" s="137">
        <v>73</v>
      </c>
      <c r="V148" s="138" t="s">
        <v>392</v>
      </c>
      <c r="W148" s="153" t="s">
        <v>540</v>
      </c>
      <c r="X148" s="142" t="s">
        <v>414</v>
      </c>
      <c r="Y148" s="142">
        <v>9</v>
      </c>
      <c r="Z148" s="142" t="s">
        <v>1177</v>
      </c>
      <c r="AA148" s="142">
        <v>1</v>
      </c>
      <c r="AB148" s="137">
        <v>730606</v>
      </c>
      <c r="AC148" s="148" t="s">
        <v>415</v>
      </c>
      <c r="AD148" s="144">
        <v>0</v>
      </c>
      <c r="AE148" s="178">
        <v>0</v>
      </c>
      <c r="AF148" s="193">
        <v>6804</v>
      </c>
      <c r="AG148" s="178">
        <v>0</v>
      </c>
      <c r="AH148" s="178">
        <v>0</v>
      </c>
      <c r="AI148" s="193">
        <v>0</v>
      </c>
      <c r="AJ148" s="193">
        <v>0</v>
      </c>
      <c r="AK148" s="178">
        <v>0</v>
      </c>
      <c r="AL148" s="178">
        <v>0</v>
      </c>
      <c r="AM148" s="178">
        <v>0</v>
      </c>
      <c r="AN148" s="144">
        <v>0</v>
      </c>
      <c r="AO148" s="144">
        <v>0</v>
      </c>
      <c r="AP148" s="146">
        <v>6804</v>
      </c>
      <c r="AQ148" s="146">
        <f t="shared" si="6"/>
        <v>6804</v>
      </c>
      <c r="AR148" s="137">
        <v>101</v>
      </c>
      <c r="AS148" s="137" t="s">
        <v>506</v>
      </c>
      <c r="AT148" s="146">
        <v>6804</v>
      </c>
    </row>
    <row r="149" spans="1:46" ht="30.75" customHeight="1" x14ac:dyDescent="0.2">
      <c r="A149" s="148" t="s">
        <v>397</v>
      </c>
      <c r="B149" s="148" t="s">
        <v>398</v>
      </c>
      <c r="C149" s="134" t="s">
        <v>399</v>
      </c>
      <c r="D149" s="148" t="s">
        <v>380</v>
      </c>
      <c r="E149" s="148" t="s">
        <v>400</v>
      </c>
      <c r="F149" s="148" t="s">
        <v>401</v>
      </c>
      <c r="G149" s="148" t="s">
        <v>402</v>
      </c>
      <c r="H149" s="149" t="s">
        <v>907</v>
      </c>
      <c r="I149" s="137" t="s">
        <v>908</v>
      </c>
      <c r="J149" s="150" t="s">
        <v>405</v>
      </c>
      <c r="K149" s="150" t="s">
        <v>406</v>
      </c>
      <c r="L149" s="151" t="s">
        <v>407</v>
      </c>
      <c r="M149" s="151" t="s">
        <v>408</v>
      </c>
      <c r="N149" s="135" t="s">
        <v>925</v>
      </c>
      <c r="O149" s="135" t="s">
        <v>410</v>
      </c>
      <c r="P149" s="135" t="s">
        <v>411</v>
      </c>
      <c r="Q149" s="138" t="s">
        <v>926</v>
      </c>
      <c r="R149" s="152">
        <v>42401</v>
      </c>
      <c r="S149" s="152">
        <v>42709</v>
      </c>
      <c r="T149" s="138" t="s">
        <v>391</v>
      </c>
      <c r="U149" s="138">
        <v>73</v>
      </c>
      <c r="V149" s="138" t="s">
        <v>392</v>
      </c>
      <c r="W149" s="153" t="s">
        <v>413</v>
      </c>
      <c r="X149" s="142" t="s">
        <v>414</v>
      </c>
      <c r="Y149" s="142" t="s">
        <v>1205</v>
      </c>
      <c r="Z149" s="142" t="s">
        <v>1177</v>
      </c>
      <c r="AA149" s="142">
        <v>1</v>
      </c>
      <c r="AB149" s="137">
        <v>730606</v>
      </c>
      <c r="AC149" s="154" t="s">
        <v>415</v>
      </c>
      <c r="AD149" s="144">
        <v>0</v>
      </c>
      <c r="AE149" s="156">
        <v>1829.33</v>
      </c>
      <c r="AF149" s="156">
        <v>1829.33</v>
      </c>
      <c r="AG149" s="156">
        <v>1829.33</v>
      </c>
      <c r="AH149" s="156">
        <v>1829.33</v>
      </c>
      <c r="AI149" s="156">
        <v>1829.33</v>
      </c>
      <c r="AJ149" s="156">
        <v>1829.87</v>
      </c>
      <c r="AK149" s="156">
        <v>1829.33</v>
      </c>
      <c r="AL149" s="156">
        <v>1829.33</v>
      </c>
      <c r="AM149" s="156">
        <v>1829.35</v>
      </c>
      <c r="AN149" s="144">
        <v>0</v>
      </c>
      <c r="AO149" s="144">
        <v>0</v>
      </c>
      <c r="AP149" s="146">
        <v>16464.53</v>
      </c>
      <c r="AQ149" s="146">
        <f t="shared" si="6"/>
        <v>16464.53</v>
      </c>
      <c r="AR149" s="137">
        <v>67</v>
      </c>
      <c r="AS149" s="137" t="s">
        <v>416</v>
      </c>
      <c r="AT149" s="146">
        <v>16464.53</v>
      </c>
    </row>
    <row r="150" spans="1:46" ht="30.75" customHeight="1" x14ac:dyDescent="0.2">
      <c r="A150" s="148" t="s">
        <v>397</v>
      </c>
      <c r="B150" s="148" t="s">
        <v>398</v>
      </c>
      <c r="C150" s="134" t="s">
        <v>399</v>
      </c>
      <c r="D150" s="148" t="s">
        <v>380</v>
      </c>
      <c r="E150" s="148" t="s">
        <v>400</v>
      </c>
      <c r="F150" s="148" t="s">
        <v>401</v>
      </c>
      <c r="G150" s="148" t="s">
        <v>402</v>
      </c>
      <c r="H150" s="149" t="s">
        <v>907</v>
      </c>
      <c r="I150" s="137" t="s">
        <v>908</v>
      </c>
      <c r="J150" s="150" t="s">
        <v>405</v>
      </c>
      <c r="K150" s="150" t="s">
        <v>406</v>
      </c>
      <c r="L150" s="151" t="s">
        <v>407</v>
      </c>
      <c r="M150" s="151" t="s">
        <v>417</v>
      </c>
      <c r="N150" s="135" t="s">
        <v>927</v>
      </c>
      <c r="O150" s="135" t="s">
        <v>928</v>
      </c>
      <c r="P150" s="135" t="s">
        <v>411</v>
      </c>
      <c r="Q150" s="138" t="s">
        <v>929</v>
      </c>
      <c r="R150" s="152">
        <v>42401</v>
      </c>
      <c r="S150" s="152">
        <v>42709</v>
      </c>
      <c r="T150" s="138" t="s">
        <v>391</v>
      </c>
      <c r="U150" s="138">
        <v>73</v>
      </c>
      <c r="V150" s="138" t="s">
        <v>392</v>
      </c>
      <c r="W150" s="153" t="s">
        <v>413</v>
      </c>
      <c r="X150" s="142" t="s">
        <v>414</v>
      </c>
      <c r="Y150" s="142" t="s">
        <v>1181</v>
      </c>
      <c r="Z150" s="142" t="s">
        <v>1177</v>
      </c>
      <c r="AA150" s="142">
        <v>1</v>
      </c>
      <c r="AB150" s="137">
        <v>730606</v>
      </c>
      <c r="AC150" s="154" t="s">
        <v>415</v>
      </c>
      <c r="AD150" s="144">
        <v>0</v>
      </c>
      <c r="AE150" s="156">
        <v>109.51</v>
      </c>
      <c r="AF150" s="156">
        <v>109.51</v>
      </c>
      <c r="AG150" s="156">
        <v>109.51</v>
      </c>
      <c r="AH150" s="156">
        <v>109.51</v>
      </c>
      <c r="AI150" s="156">
        <v>109.51</v>
      </c>
      <c r="AJ150" s="156">
        <v>109.51</v>
      </c>
      <c r="AK150" s="156">
        <v>109.51</v>
      </c>
      <c r="AL150" s="156">
        <v>109.51</v>
      </c>
      <c r="AM150" s="156">
        <v>109.51</v>
      </c>
      <c r="AN150" s="144">
        <v>0</v>
      </c>
      <c r="AO150" s="144">
        <v>0</v>
      </c>
      <c r="AP150" s="146">
        <v>985.59</v>
      </c>
      <c r="AQ150" s="146">
        <f t="shared" si="6"/>
        <v>985.59</v>
      </c>
      <c r="AR150" s="137">
        <v>67</v>
      </c>
      <c r="AS150" s="137" t="s">
        <v>416</v>
      </c>
      <c r="AT150" s="146">
        <v>985.59</v>
      </c>
    </row>
    <row r="151" spans="1:46" ht="30.75" customHeight="1" x14ac:dyDescent="0.2">
      <c r="A151" s="148" t="s">
        <v>397</v>
      </c>
      <c r="B151" s="148" t="s">
        <v>398</v>
      </c>
      <c r="C151" s="134" t="s">
        <v>399</v>
      </c>
      <c r="D151" s="148" t="s">
        <v>380</v>
      </c>
      <c r="E151" s="148" t="s">
        <v>400</v>
      </c>
      <c r="F151" s="148" t="s">
        <v>401</v>
      </c>
      <c r="G151" s="148" t="s">
        <v>402</v>
      </c>
      <c r="H151" s="149" t="s">
        <v>907</v>
      </c>
      <c r="I151" s="137" t="s">
        <v>908</v>
      </c>
      <c r="J151" s="150" t="s">
        <v>405</v>
      </c>
      <c r="K151" s="151" t="s">
        <v>421</v>
      </c>
      <c r="L151" s="151" t="s">
        <v>407</v>
      </c>
      <c r="M151" s="151" t="s">
        <v>422</v>
      </c>
      <c r="N151" s="135" t="s">
        <v>930</v>
      </c>
      <c r="O151" s="135" t="s">
        <v>928</v>
      </c>
      <c r="P151" s="135" t="s">
        <v>411</v>
      </c>
      <c r="Q151" s="138" t="s">
        <v>931</v>
      </c>
      <c r="R151" s="152">
        <v>42401</v>
      </c>
      <c r="S151" s="152">
        <v>42709</v>
      </c>
      <c r="T151" s="138" t="s">
        <v>391</v>
      </c>
      <c r="U151" s="138">
        <v>73</v>
      </c>
      <c r="V151" s="138" t="s">
        <v>392</v>
      </c>
      <c r="W151" s="153" t="s">
        <v>413</v>
      </c>
      <c r="X151" s="142" t="s">
        <v>414</v>
      </c>
      <c r="Y151" s="142" t="s">
        <v>1182</v>
      </c>
      <c r="Z151" s="142" t="s">
        <v>1177</v>
      </c>
      <c r="AA151" s="142">
        <v>1</v>
      </c>
      <c r="AB151" s="137">
        <v>730606</v>
      </c>
      <c r="AC151" s="154" t="s">
        <v>415</v>
      </c>
      <c r="AD151" s="144">
        <v>0</v>
      </c>
      <c r="AE151" s="156">
        <v>109.51</v>
      </c>
      <c r="AF151" s="156">
        <v>432.82</v>
      </c>
      <c r="AG151" s="156">
        <v>432.82</v>
      </c>
      <c r="AH151" s="156">
        <v>432.82</v>
      </c>
      <c r="AI151" s="156">
        <v>432.82</v>
      </c>
      <c r="AJ151" s="156">
        <v>432.82</v>
      </c>
      <c r="AK151" s="156">
        <v>432.82</v>
      </c>
      <c r="AL151" s="156">
        <v>432.82</v>
      </c>
      <c r="AM151" s="156">
        <v>432.82</v>
      </c>
      <c r="AN151" s="144">
        <v>323.31</v>
      </c>
      <c r="AO151" s="144">
        <v>0</v>
      </c>
      <c r="AP151" s="146">
        <v>3895.38</v>
      </c>
      <c r="AQ151" s="146">
        <f t="shared" si="6"/>
        <v>3895.3800000000006</v>
      </c>
      <c r="AR151" s="137">
        <v>67</v>
      </c>
      <c r="AS151" s="137" t="s">
        <v>416</v>
      </c>
      <c r="AT151" s="146">
        <v>3895.38</v>
      </c>
    </row>
    <row r="152" spans="1:46" ht="30.75" customHeight="1" x14ac:dyDescent="0.2">
      <c r="A152" s="158" t="s">
        <v>397</v>
      </c>
      <c r="B152" s="154" t="s">
        <v>398</v>
      </c>
      <c r="C152" s="134" t="s">
        <v>399</v>
      </c>
      <c r="D152" s="154" t="s">
        <v>380</v>
      </c>
      <c r="E152" s="148" t="s">
        <v>400</v>
      </c>
      <c r="F152" s="173" t="s">
        <v>472</v>
      </c>
      <c r="G152" s="148" t="s">
        <v>402</v>
      </c>
      <c r="H152" s="149" t="s">
        <v>907</v>
      </c>
      <c r="I152" s="137" t="s">
        <v>908</v>
      </c>
      <c r="J152" s="173" t="s">
        <v>467</v>
      </c>
      <c r="K152" s="172" t="s">
        <v>468</v>
      </c>
      <c r="L152" s="151" t="s">
        <v>407</v>
      </c>
      <c r="M152" s="151" t="s">
        <v>473</v>
      </c>
      <c r="N152" s="135" t="s">
        <v>610</v>
      </c>
      <c r="O152" s="137" t="s">
        <v>442</v>
      </c>
      <c r="P152" s="135" t="s">
        <v>411</v>
      </c>
      <c r="Q152" s="138" t="s">
        <v>932</v>
      </c>
      <c r="R152" s="152">
        <v>42380</v>
      </c>
      <c r="S152" s="152">
        <v>42715</v>
      </c>
      <c r="T152" s="138" t="s">
        <v>391</v>
      </c>
      <c r="U152" s="138">
        <v>73</v>
      </c>
      <c r="V152" s="138" t="s">
        <v>392</v>
      </c>
      <c r="W152" s="160" t="s">
        <v>471</v>
      </c>
      <c r="X152" s="142" t="s">
        <v>414</v>
      </c>
      <c r="Y152" s="142" t="s">
        <v>204</v>
      </c>
      <c r="Z152" s="142" t="s">
        <v>1177</v>
      </c>
      <c r="AA152" s="142">
        <v>1</v>
      </c>
      <c r="AB152" s="137">
        <v>730606</v>
      </c>
      <c r="AC152" s="154" t="s">
        <v>415</v>
      </c>
      <c r="AD152" s="144">
        <v>0</v>
      </c>
      <c r="AE152" s="144">
        <v>0</v>
      </c>
      <c r="AF152" s="144">
        <v>0</v>
      </c>
      <c r="AG152" s="144">
        <v>0</v>
      </c>
      <c r="AH152" s="144">
        <v>0</v>
      </c>
      <c r="AI152" s="144">
        <v>0</v>
      </c>
      <c r="AJ152" s="144">
        <v>1009.1200000000001</v>
      </c>
      <c r="AK152" s="144">
        <v>1009.1200000000001</v>
      </c>
      <c r="AL152" s="144">
        <v>1009.1200000000001</v>
      </c>
      <c r="AM152" s="144">
        <v>0</v>
      </c>
      <c r="AN152" s="144">
        <v>0</v>
      </c>
      <c r="AO152" s="144">
        <v>0</v>
      </c>
      <c r="AP152" s="146">
        <v>3027.3600000000006</v>
      </c>
      <c r="AQ152" s="146">
        <f t="shared" si="6"/>
        <v>3027.3600000000006</v>
      </c>
      <c r="AR152" s="137">
        <v>65</v>
      </c>
      <c r="AS152" s="137" t="s">
        <v>416</v>
      </c>
      <c r="AT152" s="146">
        <v>3027.3600000000006</v>
      </c>
    </row>
    <row r="153" spans="1:46" ht="30.75" customHeight="1" x14ac:dyDescent="0.2">
      <c r="A153" s="143" t="s">
        <v>602</v>
      </c>
      <c r="B153" s="182" t="s">
        <v>603</v>
      </c>
      <c r="C153" s="182" t="s">
        <v>604</v>
      </c>
      <c r="D153" s="143" t="s">
        <v>380</v>
      </c>
      <c r="E153" s="143" t="s">
        <v>586</v>
      </c>
      <c r="F153" s="143" t="s">
        <v>605</v>
      </c>
      <c r="G153" s="143" t="s">
        <v>382</v>
      </c>
      <c r="H153" s="149" t="s">
        <v>907</v>
      </c>
      <c r="I153" s="137" t="s">
        <v>908</v>
      </c>
      <c r="J153" s="143" t="s">
        <v>606</v>
      </c>
      <c r="K153" s="143" t="s">
        <v>607</v>
      </c>
      <c r="L153" s="187" t="s">
        <v>608</v>
      </c>
      <c r="M153" s="187" t="s">
        <v>609</v>
      </c>
      <c r="N153" s="135" t="s">
        <v>610</v>
      </c>
      <c r="O153" s="133" t="s">
        <v>611</v>
      </c>
      <c r="P153" s="183" t="s">
        <v>612</v>
      </c>
      <c r="Q153" s="138" t="s">
        <v>933</v>
      </c>
      <c r="R153" s="184">
        <v>42432</v>
      </c>
      <c r="S153" s="184">
        <v>42432</v>
      </c>
      <c r="T153" s="138" t="s">
        <v>391</v>
      </c>
      <c r="U153" s="133">
        <v>73</v>
      </c>
      <c r="V153" s="138" t="s">
        <v>392</v>
      </c>
      <c r="W153" s="188" t="s">
        <v>657</v>
      </c>
      <c r="X153" s="142" t="s">
        <v>658</v>
      </c>
      <c r="Y153" s="142" t="s">
        <v>610</v>
      </c>
      <c r="Z153" s="142" t="s">
        <v>1196</v>
      </c>
      <c r="AA153" s="142">
        <v>3</v>
      </c>
      <c r="AB153" s="133">
        <v>730206</v>
      </c>
      <c r="AC153" s="143" t="s">
        <v>615</v>
      </c>
      <c r="AD153" s="144">
        <v>0</v>
      </c>
      <c r="AE153" s="144">
        <v>0</v>
      </c>
      <c r="AF153" s="185">
        <v>2500</v>
      </c>
      <c r="AG153" s="144">
        <v>0</v>
      </c>
      <c r="AH153" s="144">
        <v>0</v>
      </c>
      <c r="AI153" s="144">
        <v>0</v>
      </c>
      <c r="AJ153" s="144">
        <v>0</v>
      </c>
      <c r="AK153" s="144">
        <v>0</v>
      </c>
      <c r="AL153" s="144">
        <v>0</v>
      </c>
      <c r="AM153" s="144">
        <v>0</v>
      </c>
      <c r="AN153" s="144">
        <v>0</v>
      </c>
      <c r="AO153" s="144">
        <v>0</v>
      </c>
      <c r="AP153" s="146">
        <f>SUM(AD153:AO153)</f>
        <v>2500</v>
      </c>
      <c r="AQ153" s="146">
        <f t="shared" si="6"/>
        <v>2500</v>
      </c>
      <c r="AR153" s="222"/>
      <c r="AS153" s="137" t="s">
        <v>465</v>
      </c>
      <c r="AT153" s="146"/>
    </row>
    <row r="154" spans="1:46" ht="30.75" customHeight="1" x14ac:dyDescent="0.2">
      <c r="A154" s="148" t="s">
        <v>490</v>
      </c>
      <c r="B154" s="148" t="s">
        <v>491</v>
      </c>
      <c r="C154" s="148" t="s">
        <v>492</v>
      </c>
      <c r="D154" s="154" t="s">
        <v>380</v>
      </c>
      <c r="E154" s="148" t="s">
        <v>493</v>
      </c>
      <c r="F154" s="154" t="s">
        <v>494</v>
      </c>
      <c r="G154" s="143" t="s">
        <v>495</v>
      </c>
      <c r="H154" s="149" t="s">
        <v>907</v>
      </c>
      <c r="I154" s="137" t="s">
        <v>908</v>
      </c>
      <c r="J154" s="154" t="s">
        <v>496</v>
      </c>
      <c r="K154" s="150" t="s">
        <v>536</v>
      </c>
      <c r="L154" s="151" t="s">
        <v>407</v>
      </c>
      <c r="M154" s="150" t="s">
        <v>934</v>
      </c>
      <c r="N154" s="137">
        <v>6</v>
      </c>
      <c r="O154" s="137" t="s">
        <v>551</v>
      </c>
      <c r="P154" s="140" t="s">
        <v>411</v>
      </c>
      <c r="Q154" s="138" t="s">
        <v>935</v>
      </c>
      <c r="R154" s="221">
        <v>42401</v>
      </c>
      <c r="S154" s="221">
        <v>42428</v>
      </c>
      <c r="T154" s="140" t="s">
        <v>391</v>
      </c>
      <c r="U154" s="137">
        <v>73</v>
      </c>
      <c r="V154" s="138" t="s">
        <v>392</v>
      </c>
      <c r="W154" s="153" t="s">
        <v>540</v>
      </c>
      <c r="X154" s="142" t="s">
        <v>414</v>
      </c>
      <c r="Y154" s="142">
        <v>6</v>
      </c>
      <c r="Z154" s="142" t="s">
        <v>1177</v>
      </c>
      <c r="AA154" s="142">
        <v>1</v>
      </c>
      <c r="AB154" s="137">
        <v>730606</v>
      </c>
      <c r="AC154" s="148" t="s">
        <v>415</v>
      </c>
      <c r="AD154" s="144">
        <v>0</v>
      </c>
      <c r="AE154" s="144">
        <v>0</v>
      </c>
      <c r="AF154" s="144">
        <v>4536</v>
      </c>
      <c r="AG154" s="144">
        <v>0</v>
      </c>
      <c r="AH154" s="155">
        <v>0</v>
      </c>
      <c r="AI154" s="144">
        <v>0</v>
      </c>
      <c r="AJ154" s="155">
        <v>0</v>
      </c>
      <c r="AK154" s="144">
        <v>0</v>
      </c>
      <c r="AL154" s="144">
        <v>0</v>
      </c>
      <c r="AM154" s="144">
        <v>0</v>
      </c>
      <c r="AN154" s="144">
        <v>0</v>
      </c>
      <c r="AO154" s="144">
        <v>0</v>
      </c>
      <c r="AP154" s="146">
        <v>4536</v>
      </c>
      <c r="AQ154" s="146">
        <f t="shared" si="6"/>
        <v>4536</v>
      </c>
      <c r="AR154" s="137">
        <v>101</v>
      </c>
      <c r="AS154" s="137" t="s">
        <v>506</v>
      </c>
      <c r="AT154" s="146">
        <v>4536</v>
      </c>
    </row>
    <row r="155" spans="1:46" ht="30.75" customHeight="1" x14ac:dyDescent="0.2">
      <c r="A155" s="143" t="s">
        <v>602</v>
      </c>
      <c r="B155" s="182" t="s">
        <v>603</v>
      </c>
      <c r="C155" s="182" t="s">
        <v>604</v>
      </c>
      <c r="D155" s="143" t="s">
        <v>380</v>
      </c>
      <c r="E155" s="143" t="s">
        <v>586</v>
      </c>
      <c r="F155" s="143" t="s">
        <v>605</v>
      </c>
      <c r="G155" s="143" t="s">
        <v>382</v>
      </c>
      <c r="H155" s="149" t="s">
        <v>907</v>
      </c>
      <c r="I155" s="137" t="s">
        <v>908</v>
      </c>
      <c r="J155" s="143" t="s">
        <v>606</v>
      </c>
      <c r="K155" s="143" t="s">
        <v>607</v>
      </c>
      <c r="L155" s="187" t="s">
        <v>608</v>
      </c>
      <c r="M155" s="187" t="s">
        <v>616</v>
      </c>
      <c r="N155" s="135" t="s">
        <v>610</v>
      </c>
      <c r="O155" s="133" t="s">
        <v>611</v>
      </c>
      <c r="P155" s="183" t="s">
        <v>612</v>
      </c>
      <c r="Q155" s="138" t="s">
        <v>936</v>
      </c>
      <c r="R155" s="184">
        <v>42579</v>
      </c>
      <c r="S155" s="184">
        <v>42579</v>
      </c>
      <c r="T155" s="138" t="s">
        <v>391</v>
      </c>
      <c r="U155" s="133">
        <v>73</v>
      </c>
      <c r="V155" s="138" t="s">
        <v>392</v>
      </c>
      <c r="W155" s="223" t="s">
        <v>937</v>
      </c>
      <c r="X155" s="142" t="s">
        <v>488</v>
      </c>
      <c r="Y155" s="142" t="s">
        <v>610</v>
      </c>
      <c r="Z155" s="142" t="s">
        <v>1196</v>
      </c>
      <c r="AA155" s="142">
        <v>1</v>
      </c>
      <c r="AB155" s="133">
        <v>730206</v>
      </c>
      <c r="AC155" s="143" t="s">
        <v>615</v>
      </c>
      <c r="AD155" s="144">
        <v>0</v>
      </c>
      <c r="AE155" s="144">
        <v>0</v>
      </c>
      <c r="AF155" s="144">
        <v>0</v>
      </c>
      <c r="AG155" s="144">
        <v>0</v>
      </c>
      <c r="AH155" s="144">
        <v>0</v>
      </c>
      <c r="AI155" s="144">
        <v>0</v>
      </c>
      <c r="AJ155" s="185">
        <v>2500</v>
      </c>
      <c r="AK155" s="144">
        <v>0</v>
      </c>
      <c r="AL155" s="144">
        <v>0</v>
      </c>
      <c r="AM155" s="144">
        <v>0</v>
      </c>
      <c r="AN155" s="144">
        <v>0</v>
      </c>
      <c r="AO155" s="144">
        <v>0</v>
      </c>
      <c r="AP155" s="146">
        <f>SUM(AD155:AO155)</f>
        <v>2500</v>
      </c>
      <c r="AQ155" s="146">
        <f t="shared" si="6"/>
        <v>2500</v>
      </c>
      <c r="AR155" s="137"/>
      <c r="AS155" s="137" t="s">
        <v>465</v>
      </c>
      <c r="AT155" s="146"/>
    </row>
    <row r="156" spans="1:46" ht="30.75" customHeight="1" x14ac:dyDescent="0.2">
      <c r="A156" s="154" t="s">
        <v>397</v>
      </c>
      <c r="B156" s="154" t="s">
        <v>398</v>
      </c>
      <c r="C156" s="154" t="s">
        <v>938</v>
      </c>
      <c r="D156" s="154" t="s">
        <v>380</v>
      </c>
      <c r="E156" s="148" t="s">
        <v>400</v>
      </c>
      <c r="F156" s="154" t="s">
        <v>939</v>
      </c>
      <c r="G156" s="148" t="s">
        <v>402</v>
      </c>
      <c r="H156" s="149" t="s">
        <v>444</v>
      </c>
      <c r="I156" s="135" t="s">
        <v>445</v>
      </c>
      <c r="J156" s="151" t="s">
        <v>940</v>
      </c>
      <c r="K156" s="151" t="s">
        <v>941</v>
      </c>
      <c r="L156" s="151" t="s">
        <v>942</v>
      </c>
      <c r="M156" s="151" t="s">
        <v>943</v>
      </c>
      <c r="N156" s="135" t="s">
        <v>944</v>
      </c>
      <c r="O156" s="176" t="s">
        <v>945</v>
      </c>
      <c r="P156" s="135" t="s">
        <v>511</v>
      </c>
      <c r="Q156" s="138" t="s">
        <v>946</v>
      </c>
      <c r="R156" s="152">
        <v>42394</v>
      </c>
      <c r="S156" s="152">
        <v>42490</v>
      </c>
      <c r="T156" s="138" t="s">
        <v>391</v>
      </c>
      <c r="U156" s="138">
        <v>73</v>
      </c>
      <c r="V156" s="138" t="s">
        <v>392</v>
      </c>
      <c r="W156" s="199" t="s">
        <v>947</v>
      </c>
      <c r="X156" s="142" t="s">
        <v>948</v>
      </c>
      <c r="Y156" s="142" t="s">
        <v>944</v>
      </c>
      <c r="Z156" s="142" t="s">
        <v>1200</v>
      </c>
      <c r="AA156" s="142">
        <v>2</v>
      </c>
      <c r="AB156" s="137">
        <v>730303</v>
      </c>
      <c r="AC156" s="148" t="s">
        <v>949</v>
      </c>
      <c r="AD156" s="144">
        <v>0</v>
      </c>
      <c r="AE156" s="144">
        <v>0</v>
      </c>
      <c r="AF156" s="144">
        <v>0</v>
      </c>
      <c r="AG156" s="144">
        <v>0</v>
      </c>
      <c r="AH156" s="144">
        <v>0</v>
      </c>
      <c r="AI156" s="144">
        <v>0</v>
      </c>
      <c r="AJ156" s="144">
        <v>0</v>
      </c>
      <c r="AK156" s="144">
        <v>0</v>
      </c>
      <c r="AL156" s="144">
        <v>0</v>
      </c>
      <c r="AM156" s="144">
        <v>0</v>
      </c>
      <c r="AN156" s="144">
        <v>0</v>
      </c>
      <c r="AO156" s="144">
        <v>0</v>
      </c>
      <c r="AP156" s="146">
        <f>SUM(AD156:AO156)</f>
        <v>0</v>
      </c>
      <c r="AQ156" s="146">
        <f t="shared" si="6"/>
        <v>0</v>
      </c>
      <c r="AR156" s="137"/>
      <c r="AS156" s="137" t="s">
        <v>465</v>
      </c>
      <c r="AT156" s="146"/>
    </row>
    <row r="157" spans="1:46" ht="30.75" customHeight="1" x14ac:dyDescent="0.2">
      <c r="A157" s="154" t="s">
        <v>397</v>
      </c>
      <c r="B157" s="154" t="s">
        <v>398</v>
      </c>
      <c r="C157" s="154" t="s">
        <v>938</v>
      </c>
      <c r="D157" s="154" t="s">
        <v>380</v>
      </c>
      <c r="E157" s="148" t="s">
        <v>400</v>
      </c>
      <c r="F157" s="154" t="s">
        <v>939</v>
      </c>
      <c r="G157" s="148" t="s">
        <v>402</v>
      </c>
      <c r="H157" s="149" t="s">
        <v>444</v>
      </c>
      <c r="I157" s="135" t="s">
        <v>445</v>
      </c>
      <c r="J157" s="151" t="s">
        <v>940</v>
      </c>
      <c r="K157" s="151" t="s">
        <v>941</v>
      </c>
      <c r="L157" s="151" t="s">
        <v>942</v>
      </c>
      <c r="M157" s="151" t="s">
        <v>950</v>
      </c>
      <c r="N157" s="135" t="s">
        <v>951</v>
      </c>
      <c r="O157" s="176" t="s">
        <v>952</v>
      </c>
      <c r="P157" s="135" t="s">
        <v>511</v>
      </c>
      <c r="Q157" s="138" t="s">
        <v>953</v>
      </c>
      <c r="R157" s="152">
        <v>42394</v>
      </c>
      <c r="S157" s="152">
        <v>42490</v>
      </c>
      <c r="T157" s="138" t="s">
        <v>391</v>
      </c>
      <c r="U157" s="138">
        <v>73</v>
      </c>
      <c r="V157" s="138" t="s">
        <v>392</v>
      </c>
      <c r="W157" s="199" t="s">
        <v>954</v>
      </c>
      <c r="X157" s="142" t="s">
        <v>948</v>
      </c>
      <c r="Y157" s="142" t="s">
        <v>951</v>
      </c>
      <c r="Z157" s="142" t="s">
        <v>1206</v>
      </c>
      <c r="AA157" s="142">
        <v>1</v>
      </c>
      <c r="AB157" s="137">
        <v>730301</v>
      </c>
      <c r="AC157" s="148" t="s">
        <v>955</v>
      </c>
      <c r="AD157" s="144">
        <v>0</v>
      </c>
      <c r="AE157" s="144">
        <v>1400</v>
      </c>
      <c r="AF157" s="144">
        <v>0</v>
      </c>
      <c r="AG157" s="144">
        <v>0</v>
      </c>
      <c r="AH157" s="144">
        <v>0</v>
      </c>
      <c r="AI157" s="144">
        <v>0</v>
      </c>
      <c r="AJ157" s="144">
        <v>0</v>
      </c>
      <c r="AK157" s="144">
        <v>0</v>
      </c>
      <c r="AL157" s="144">
        <v>0</v>
      </c>
      <c r="AM157" s="144">
        <v>0</v>
      </c>
      <c r="AN157" s="144">
        <v>0</v>
      </c>
      <c r="AO157" s="144">
        <v>0</v>
      </c>
      <c r="AP157" s="146">
        <v>1400</v>
      </c>
      <c r="AQ157" s="146">
        <f t="shared" si="6"/>
        <v>1400</v>
      </c>
      <c r="AR157" s="137"/>
      <c r="AS157" s="137" t="s">
        <v>465</v>
      </c>
      <c r="AT157" s="146"/>
    </row>
    <row r="158" spans="1:46" ht="30.75" customHeight="1" x14ac:dyDescent="0.2">
      <c r="A158" s="154" t="s">
        <v>397</v>
      </c>
      <c r="B158" s="154" t="s">
        <v>398</v>
      </c>
      <c r="C158" s="154" t="s">
        <v>938</v>
      </c>
      <c r="D158" s="154" t="s">
        <v>380</v>
      </c>
      <c r="E158" s="148" t="s">
        <v>400</v>
      </c>
      <c r="F158" s="154" t="s">
        <v>939</v>
      </c>
      <c r="G158" s="148" t="s">
        <v>402</v>
      </c>
      <c r="H158" s="149" t="s">
        <v>444</v>
      </c>
      <c r="I158" s="135" t="s">
        <v>445</v>
      </c>
      <c r="J158" s="151" t="s">
        <v>940</v>
      </c>
      <c r="K158" s="151" t="s">
        <v>941</v>
      </c>
      <c r="L158" s="151" t="s">
        <v>956</v>
      </c>
      <c r="M158" s="151" t="s">
        <v>957</v>
      </c>
      <c r="N158" s="135" t="s">
        <v>958</v>
      </c>
      <c r="O158" s="176" t="s">
        <v>945</v>
      </c>
      <c r="P158" s="135" t="s">
        <v>511</v>
      </c>
      <c r="Q158" s="138" t="s">
        <v>959</v>
      </c>
      <c r="R158" s="152">
        <v>42399</v>
      </c>
      <c r="S158" s="152">
        <v>42490</v>
      </c>
      <c r="T158" s="138" t="s">
        <v>391</v>
      </c>
      <c r="U158" s="138">
        <v>73</v>
      </c>
      <c r="V158" s="138" t="s">
        <v>392</v>
      </c>
      <c r="W158" s="199" t="s">
        <v>947</v>
      </c>
      <c r="X158" s="142" t="s">
        <v>948</v>
      </c>
      <c r="Y158" s="142" t="s">
        <v>958</v>
      </c>
      <c r="Z158" s="142" t="s">
        <v>1200</v>
      </c>
      <c r="AA158" s="142">
        <v>2</v>
      </c>
      <c r="AB158" s="137">
        <v>730303</v>
      </c>
      <c r="AC158" s="148" t="s">
        <v>949</v>
      </c>
      <c r="AD158" s="144">
        <v>0</v>
      </c>
      <c r="AE158" s="144">
        <v>0</v>
      </c>
      <c r="AF158" s="144">
        <v>0</v>
      </c>
      <c r="AG158" s="144">
        <v>0</v>
      </c>
      <c r="AH158" s="144">
        <v>0</v>
      </c>
      <c r="AI158" s="144">
        <v>0</v>
      </c>
      <c r="AJ158" s="144">
        <v>0</v>
      </c>
      <c r="AK158" s="144">
        <v>0</v>
      </c>
      <c r="AL158" s="144">
        <v>0</v>
      </c>
      <c r="AM158" s="144">
        <v>0</v>
      </c>
      <c r="AN158" s="144">
        <v>0</v>
      </c>
      <c r="AO158" s="144">
        <v>0</v>
      </c>
      <c r="AP158" s="146">
        <f>SUM(AD158:AO158)</f>
        <v>0</v>
      </c>
      <c r="AQ158" s="146">
        <f t="shared" si="6"/>
        <v>0</v>
      </c>
      <c r="AR158" s="137"/>
      <c r="AS158" s="137" t="s">
        <v>465</v>
      </c>
      <c r="AT158" s="146"/>
    </row>
    <row r="159" spans="1:46" ht="30.75" customHeight="1" x14ac:dyDescent="0.2">
      <c r="A159" s="154" t="s">
        <v>397</v>
      </c>
      <c r="B159" s="154" t="s">
        <v>398</v>
      </c>
      <c r="C159" s="154" t="s">
        <v>938</v>
      </c>
      <c r="D159" s="154" t="s">
        <v>380</v>
      </c>
      <c r="E159" s="148" t="s">
        <v>400</v>
      </c>
      <c r="F159" s="154" t="s">
        <v>939</v>
      </c>
      <c r="G159" s="148" t="s">
        <v>402</v>
      </c>
      <c r="H159" s="149" t="s">
        <v>444</v>
      </c>
      <c r="I159" s="135" t="s">
        <v>445</v>
      </c>
      <c r="J159" s="151" t="s">
        <v>940</v>
      </c>
      <c r="K159" s="151" t="s">
        <v>941</v>
      </c>
      <c r="L159" s="151" t="s">
        <v>956</v>
      </c>
      <c r="M159" s="151" t="s">
        <v>960</v>
      </c>
      <c r="N159" s="135" t="s">
        <v>961</v>
      </c>
      <c r="O159" s="176" t="s">
        <v>952</v>
      </c>
      <c r="P159" s="135" t="s">
        <v>511</v>
      </c>
      <c r="Q159" s="138" t="s">
        <v>962</v>
      </c>
      <c r="R159" s="152">
        <v>42399</v>
      </c>
      <c r="S159" s="152">
        <v>42490</v>
      </c>
      <c r="T159" s="138" t="s">
        <v>391</v>
      </c>
      <c r="U159" s="138">
        <v>73</v>
      </c>
      <c r="V159" s="138" t="s">
        <v>392</v>
      </c>
      <c r="W159" s="199" t="s">
        <v>954</v>
      </c>
      <c r="X159" s="142" t="s">
        <v>948</v>
      </c>
      <c r="Y159" s="142" t="s">
        <v>961</v>
      </c>
      <c r="Z159" s="142" t="s">
        <v>1206</v>
      </c>
      <c r="AA159" s="142">
        <v>1</v>
      </c>
      <c r="AB159" s="137">
        <v>730301</v>
      </c>
      <c r="AC159" s="148" t="s">
        <v>955</v>
      </c>
      <c r="AD159" s="144">
        <v>0</v>
      </c>
      <c r="AE159" s="144">
        <v>0</v>
      </c>
      <c r="AF159" s="144">
        <v>2500</v>
      </c>
      <c r="AG159" s="144">
        <v>0</v>
      </c>
      <c r="AH159" s="144">
        <v>0</v>
      </c>
      <c r="AI159" s="144">
        <v>0</v>
      </c>
      <c r="AJ159" s="144">
        <v>0</v>
      </c>
      <c r="AK159" s="144">
        <v>0</v>
      </c>
      <c r="AL159" s="144">
        <v>0</v>
      </c>
      <c r="AM159" s="144">
        <v>0</v>
      </c>
      <c r="AN159" s="144">
        <v>0</v>
      </c>
      <c r="AO159" s="144">
        <v>0</v>
      </c>
      <c r="AP159" s="146">
        <v>2500</v>
      </c>
      <c r="AQ159" s="146">
        <f t="shared" si="6"/>
        <v>2500</v>
      </c>
      <c r="AR159" s="137"/>
      <c r="AS159" s="137" t="s">
        <v>465</v>
      </c>
      <c r="AT159" s="146"/>
    </row>
    <row r="160" spans="1:46" ht="30.75" customHeight="1" x14ac:dyDescent="0.2">
      <c r="A160" s="134" t="s">
        <v>490</v>
      </c>
      <c r="B160" s="134" t="s">
        <v>491</v>
      </c>
      <c r="C160" s="134" t="s">
        <v>492</v>
      </c>
      <c r="D160" s="158" t="s">
        <v>380</v>
      </c>
      <c r="E160" s="134" t="s">
        <v>493</v>
      </c>
      <c r="F160" s="158" t="s">
        <v>494</v>
      </c>
      <c r="G160" s="143" t="s">
        <v>495</v>
      </c>
      <c r="H160" s="149" t="s">
        <v>425</v>
      </c>
      <c r="I160" s="137" t="s">
        <v>426</v>
      </c>
      <c r="J160" s="134" t="s">
        <v>496</v>
      </c>
      <c r="K160" s="172" t="s">
        <v>793</v>
      </c>
      <c r="L160" s="173" t="s">
        <v>507</v>
      </c>
      <c r="M160" s="173" t="s">
        <v>963</v>
      </c>
      <c r="N160" s="137">
        <v>3</v>
      </c>
      <c r="O160" s="137" t="s">
        <v>964</v>
      </c>
      <c r="P160" s="190" t="s">
        <v>411</v>
      </c>
      <c r="Q160" s="138" t="s">
        <v>965</v>
      </c>
      <c r="R160" s="174">
        <v>42489</v>
      </c>
      <c r="S160" s="174">
        <v>42499</v>
      </c>
      <c r="T160" s="138" t="s">
        <v>391</v>
      </c>
      <c r="U160" s="138">
        <v>73</v>
      </c>
      <c r="V160" s="138" t="s">
        <v>392</v>
      </c>
      <c r="W160" s="199" t="s">
        <v>947</v>
      </c>
      <c r="X160" s="142" t="s">
        <v>948</v>
      </c>
      <c r="Y160" s="142">
        <v>3</v>
      </c>
      <c r="Z160" s="142" t="s">
        <v>1200</v>
      </c>
      <c r="AA160" s="142">
        <v>2</v>
      </c>
      <c r="AB160" s="137">
        <v>730303</v>
      </c>
      <c r="AC160" s="148" t="s">
        <v>949</v>
      </c>
      <c r="AD160" s="144">
        <v>0</v>
      </c>
      <c r="AE160" s="144">
        <v>0</v>
      </c>
      <c r="AF160" s="144">
        <v>0</v>
      </c>
      <c r="AG160" s="175">
        <v>1700</v>
      </c>
      <c r="AH160" s="144">
        <v>0</v>
      </c>
      <c r="AI160" s="144">
        <v>0</v>
      </c>
      <c r="AJ160" s="144">
        <v>0</v>
      </c>
      <c r="AK160" s="144">
        <v>0</v>
      </c>
      <c r="AL160" s="144">
        <v>0</v>
      </c>
      <c r="AM160" s="144">
        <v>0</v>
      </c>
      <c r="AN160" s="144">
        <v>0</v>
      </c>
      <c r="AO160" s="144">
        <v>0</v>
      </c>
      <c r="AP160" s="146">
        <v>1700</v>
      </c>
      <c r="AQ160" s="146">
        <f t="shared" si="6"/>
        <v>1700</v>
      </c>
      <c r="AR160" s="137">
        <v>91</v>
      </c>
      <c r="AS160" s="137" t="s">
        <v>465</v>
      </c>
      <c r="AT160" s="146">
        <v>1700</v>
      </c>
    </row>
    <row r="161" spans="1:46" ht="30.75" customHeight="1" x14ac:dyDescent="0.2">
      <c r="A161" s="134" t="s">
        <v>490</v>
      </c>
      <c r="B161" s="134" t="s">
        <v>491</v>
      </c>
      <c r="C161" s="134" t="s">
        <v>492</v>
      </c>
      <c r="D161" s="158" t="s">
        <v>380</v>
      </c>
      <c r="E161" s="134" t="s">
        <v>493</v>
      </c>
      <c r="F161" s="158" t="s">
        <v>494</v>
      </c>
      <c r="G161" s="143" t="s">
        <v>495</v>
      </c>
      <c r="H161" s="149" t="s">
        <v>425</v>
      </c>
      <c r="I161" s="137" t="s">
        <v>426</v>
      </c>
      <c r="J161" s="134" t="s">
        <v>496</v>
      </c>
      <c r="K161" s="172" t="s">
        <v>793</v>
      </c>
      <c r="L161" s="173" t="s">
        <v>507</v>
      </c>
      <c r="M161" s="173" t="s">
        <v>966</v>
      </c>
      <c r="N161" s="137">
        <v>3</v>
      </c>
      <c r="O161" s="137" t="s">
        <v>967</v>
      </c>
      <c r="P161" s="190" t="s">
        <v>411</v>
      </c>
      <c r="Q161" s="138" t="s">
        <v>968</v>
      </c>
      <c r="R161" s="174">
        <v>42489</v>
      </c>
      <c r="S161" s="174">
        <v>42499</v>
      </c>
      <c r="T161" s="138" t="s">
        <v>391</v>
      </c>
      <c r="U161" s="138">
        <v>73</v>
      </c>
      <c r="V161" s="138" t="s">
        <v>392</v>
      </c>
      <c r="W161" s="199" t="s">
        <v>954</v>
      </c>
      <c r="X161" s="142" t="s">
        <v>948</v>
      </c>
      <c r="Y161" s="142">
        <v>3</v>
      </c>
      <c r="Z161" s="142" t="s">
        <v>1206</v>
      </c>
      <c r="AA161" s="142">
        <v>1</v>
      </c>
      <c r="AB161" s="137">
        <v>730301</v>
      </c>
      <c r="AC161" s="143" t="s">
        <v>955</v>
      </c>
      <c r="AD161" s="144">
        <v>0</v>
      </c>
      <c r="AE161" s="144">
        <v>0</v>
      </c>
      <c r="AF161" s="144">
        <v>0</v>
      </c>
      <c r="AG161" s="175">
        <v>600</v>
      </c>
      <c r="AH161" s="144">
        <v>0</v>
      </c>
      <c r="AI161" s="144">
        <v>0</v>
      </c>
      <c r="AJ161" s="144">
        <v>0</v>
      </c>
      <c r="AK161" s="144">
        <v>0</v>
      </c>
      <c r="AL161" s="144">
        <v>0</v>
      </c>
      <c r="AM161" s="144">
        <v>0</v>
      </c>
      <c r="AN161" s="144">
        <v>0</v>
      </c>
      <c r="AO161" s="144">
        <v>0</v>
      </c>
      <c r="AP161" s="146">
        <v>600</v>
      </c>
      <c r="AQ161" s="146">
        <f t="shared" si="6"/>
        <v>600</v>
      </c>
      <c r="AR161" s="137">
        <v>97</v>
      </c>
      <c r="AS161" s="137" t="s">
        <v>506</v>
      </c>
      <c r="AT161" s="146">
        <v>600</v>
      </c>
    </row>
    <row r="162" spans="1:46" ht="30.75" customHeight="1" x14ac:dyDescent="0.2">
      <c r="A162" s="158" t="s">
        <v>397</v>
      </c>
      <c r="B162" s="158" t="s">
        <v>398</v>
      </c>
      <c r="C162" s="158" t="s">
        <v>969</v>
      </c>
      <c r="D162" s="158" t="s">
        <v>380</v>
      </c>
      <c r="E162" s="134" t="s">
        <v>400</v>
      </c>
      <c r="F162" s="158" t="s">
        <v>466</v>
      </c>
      <c r="G162" s="148" t="s">
        <v>402</v>
      </c>
      <c r="H162" s="149" t="s">
        <v>425</v>
      </c>
      <c r="I162" s="137" t="s">
        <v>426</v>
      </c>
      <c r="J162" s="134" t="s">
        <v>467</v>
      </c>
      <c r="K162" s="172" t="s">
        <v>970</v>
      </c>
      <c r="L162" s="173" t="s">
        <v>508</v>
      </c>
      <c r="M162" s="173" t="s">
        <v>971</v>
      </c>
      <c r="N162" s="176">
        <v>1</v>
      </c>
      <c r="O162" s="137" t="s">
        <v>972</v>
      </c>
      <c r="P162" s="190" t="s">
        <v>973</v>
      </c>
      <c r="Q162" s="138" t="s">
        <v>974</v>
      </c>
      <c r="R162" s="174">
        <v>42489</v>
      </c>
      <c r="S162" s="174">
        <v>42495</v>
      </c>
      <c r="T162" s="138" t="s">
        <v>391</v>
      </c>
      <c r="U162" s="138">
        <v>73</v>
      </c>
      <c r="V162" s="138" t="s">
        <v>392</v>
      </c>
      <c r="W162" s="199" t="s">
        <v>954</v>
      </c>
      <c r="X162" s="142" t="s">
        <v>948</v>
      </c>
      <c r="Y162" s="142">
        <v>1</v>
      </c>
      <c r="Z162" s="142" t="s">
        <v>1206</v>
      </c>
      <c r="AA162" s="142">
        <v>1</v>
      </c>
      <c r="AB162" s="137">
        <v>730301</v>
      </c>
      <c r="AC162" s="143" t="s">
        <v>955</v>
      </c>
      <c r="AD162" s="144">
        <v>0</v>
      </c>
      <c r="AE162" s="144">
        <v>0</v>
      </c>
      <c r="AF162" s="144">
        <v>0</v>
      </c>
      <c r="AG162" s="144">
        <v>0</v>
      </c>
      <c r="AH162" s="144">
        <v>0</v>
      </c>
      <c r="AI162" s="175">
        <v>750</v>
      </c>
      <c r="AJ162" s="144">
        <v>0</v>
      </c>
      <c r="AK162" s="144">
        <v>0</v>
      </c>
      <c r="AL162" s="144">
        <v>0</v>
      </c>
      <c r="AM162" s="144">
        <v>0</v>
      </c>
      <c r="AN162" s="144">
        <v>0</v>
      </c>
      <c r="AO162" s="144">
        <v>0</v>
      </c>
      <c r="AP162" s="146">
        <v>750</v>
      </c>
      <c r="AQ162" s="146">
        <f t="shared" si="6"/>
        <v>750</v>
      </c>
      <c r="AR162" s="137"/>
      <c r="AS162" s="137" t="s">
        <v>465</v>
      </c>
      <c r="AT162" s="146"/>
    </row>
    <row r="163" spans="1:46" ht="30.75" customHeight="1" x14ac:dyDescent="0.2">
      <c r="A163" s="158" t="s">
        <v>397</v>
      </c>
      <c r="B163" s="158" t="s">
        <v>398</v>
      </c>
      <c r="C163" s="158" t="s">
        <v>969</v>
      </c>
      <c r="D163" s="158" t="s">
        <v>380</v>
      </c>
      <c r="E163" s="134" t="s">
        <v>400</v>
      </c>
      <c r="F163" s="158" t="s">
        <v>466</v>
      </c>
      <c r="G163" s="148" t="s">
        <v>402</v>
      </c>
      <c r="H163" s="149" t="s">
        <v>425</v>
      </c>
      <c r="I163" s="137" t="s">
        <v>426</v>
      </c>
      <c r="J163" s="134" t="s">
        <v>467</v>
      </c>
      <c r="K163" s="172" t="s">
        <v>970</v>
      </c>
      <c r="L163" s="173" t="s">
        <v>508</v>
      </c>
      <c r="M163" s="173" t="s">
        <v>975</v>
      </c>
      <c r="N163" s="176">
        <v>1</v>
      </c>
      <c r="O163" s="137" t="s">
        <v>972</v>
      </c>
      <c r="P163" s="190" t="s">
        <v>511</v>
      </c>
      <c r="Q163" s="138" t="s">
        <v>976</v>
      </c>
      <c r="R163" s="174">
        <v>42489</v>
      </c>
      <c r="S163" s="174">
        <v>42495</v>
      </c>
      <c r="T163" s="138" t="s">
        <v>391</v>
      </c>
      <c r="U163" s="138">
        <v>73</v>
      </c>
      <c r="V163" s="138" t="s">
        <v>392</v>
      </c>
      <c r="W163" s="199" t="s">
        <v>947</v>
      </c>
      <c r="X163" s="142" t="s">
        <v>948</v>
      </c>
      <c r="Y163" s="142">
        <v>1</v>
      </c>
      <c r="Z163" s="142" t="s">
        <v>1200</v>
      </c>
      <c r="AA163" s="142">
        <v>2</v>
      </c>
      <c r="AB163" s="137">
        <v>730303</v>
      </c>
      <c r="AC163" s="148" t="s">
        <v>949</v>
      </c>
      <c r="AD163" s="144">
        <v>0</v>
      </c>
      <c r="AE163" s="144">
        <v>0</v>
      </c>
      <c r="AF163" s="144">
        <v>0</v>
      </c>
      <c r="AG163" s="144">
        <v>0</v>
      </c>
      <c r="AH163" s="144">
        <v>0</v>
      </c>
      <c r="AI163" s="175">
        <v>0</v>
      </c>
      <c r="AJ163" s="144">
        <v>0</v>
      </c>
      <c r="AK163" s="144">
        <v>0</v>
      </c>
      <c r="AL163" s="144">
        <v>0</v>
      </c>
      <c r="AM163" s="144">
        <v>0</v>
      </c>
      <c r="AN163" s="144">
        <v>0</v>
      </c>
      <c r="AO163" s="144">
        <v>0</v>
      </c>
      <c r="AP163" s="146">
        <f>SUM(AD163:AO163)</f>
        <v>0</v>
      </c>
      <c r="AQ163" s="146">
        <f t="shared" si="6"/>
        <v>0</v>
      </c>
      <c r="AR163" s="137"/>
      <c r="AS163" s="137" t="s">
        <v>465</v>
      </c>
      <c r="AT163" s="146"/>
    </row>
    <row r="164" spans="1:46" ht="30.75" customHeight="1" x14ac:dyDescent="0.2">
      <c r="A164" s="158" t="s">
        <v>397</v>
      </c>
      <c r="B164" s="158" t="s">
        <v>398</v>
      </c>
      <c r="C164" s="158" t="s">
        <v>969</v>
      </c>
      <c r="D164" s="158" t="s">
        <v>380</v>
      </c>
      <c r="E164" s="134" t="s">
        <v>400</v>
      </c>
      <c r="F164" s="158" t="s">
        <v>466</v>
      </c>
      <c r="G164" s="148" t="s">
        <v>402</v>
      </c>
      <c r="H164" s="149" t="s">
        <v>425</v>
      </c>
      <c r="I164" s="137" t="s">
        <v>426</v>
      </c>
      <c r="J164" s="134" t="s">
        <v>467</v>
      </c>
      <c r="K164" s="172" t="s">
        <v>970</v>
      </c>
      <c r="L164" s="173" t="s">
        <v>508</v>
      </c>
      <c r="M164" s="173" t="s">
        <v>977</v>
      </c>
      <c r="N164" s="176">
        <v>1</v>
      </c>
      <c r="O164" s="137" t="s">
        <v>978</v>
      </c>
      <c r="P164" s="190" t="s">
        <v>511</v>
      </c>
      <c r="Q164" s="138" t="s">
        <v>979</v>
      </c>
      <c r="R164" s="174">
        <v>42389</v>
      </c>
      <c r="S164" s="174">
        <v>42391</v>
      </c>
      <c r="T164" s="138" t="s">
        <v>391</v>
      </c>
      <c r="U164" s="138">
        <v>73</v>
      </c>
      <c r="V164" s="138" t="s">
        <v>392</v>
      </c>
      <c r="W164" s="199" t="s">
        <v>947</v>
      </c>
      <c r="X164" s="142" t="s">
        <v>948</v>
      </c>
      <c r="Y164" s="142">
        <v>1</v>
      </c>
      <c r="Z164" s="142" t="s">
        <v>1200</v>
      </c>
      <c r="AA164" s="142">
        <v>2</v>
      </c>
      <c r="AB164" s="137">
        <v>730303</v>
      </c>
      <c r="AC164" s="148" t="s">
        <v>949</v>
      </c>
      <c r="AD164" s="144">
        <v>0</v>
      </c>
      <c r="AE164" s="175">
        <v>440</v>
      </c>
      <c r="AF164" s="144">
        <v>0</v>
      </c>
      <c r="AG164" s="144">
        <v>0</v>
      </c>
      <c r="AH164" s="144">
        <v>0</v>
      </c>
      <c r="AI164" s="144">
        <v>0</v>
      </c>
      <c r="AJ164" s="144">
        <v>0</v>
      </c>
      <c r="AK164" s="144">
        <v>0</v>
      </c>
      <c r="AL164" s="144">
        <v>0</v>
      </c>
      <c r="AM164" s="144">
        <v>0</v>
      </c>
      <c r="AN164" s="144">
        <v>0</v>
      </c>
      <c r="AO164" s="144">
        <v>0</v>
      </c>
      <c r="AP164" s="146">
        <f>SUM(AD164:AO164)</f>
        <v>440</v>
      </c>
      <c r="AQ164" s="146">
        <f t="shared" si="6"/>
        <v>440</v>
      </c>
      <c r="AR164" s="137">
        <v>76</v>
      </c>
      <c r="AS164" s="137" t="s">
        <v>465</v>
      </c>
      <c r="AT164" s="146">
        <v>440</v>
      </c>
    </row>
    <row r="165" spans="1:46" ht="30.75" customHeight="1" x14ac:dyDescent="0.2">
      <c r="A165" s="158" t="s">
        <v>397</v>
      </c>
      <c r="B165" s="158" t="s">
        <v>398</v>
      </c>
      <c r="C165" s="158" t="s">
        <v>969</v>
      </c>
      <c r="D165" s="158" t="s">
        <v>380</v>
      </c>
      <c r="E165" s="134" t="s">
        <v>400</v>
      </c>
      <c r="F165" s="158" t="s">
        <v>466</v>
      </c>
      <c r="G165" s="148" t="s">
        <v>402</v>
      </c>
      <c r="H165" s="149" t="s">
        <v>425</v>
      </c>
      <c r="I165" s="137" t="s">
        <v>426</v>
      </c>
      <c r="J165" s="134" t="s">
        <v>467</v>
      </c>
      <c r="K165" s="172" t="s">
        <v>970</v>
      </c>
      <c r="L165" s="173" t="s">
        <v>508</v>
      </c>
      <c r="M165" s="173" t="s">
        <v>980</v>
      </c>
      <c r="N165" s="176">
        <v>1</v>
      </c>
      <c r="O165" s="137" t="s">
        <v>978</v>
      </c>
      <c r="P165" s="190" t="s">
        <v>511</v>
      </c>
      <c r="Q165" s="138" t="s">
        <v>981</v>
      </c>
      <c r="R165" s="174">
        <v>42389</v>
      </c>
      <c r="S165" s="174">
        <v>42391</v>
      </c>
      <c r="T165" s="138" t="s">
        <v>391</v>
      </c>
      <c r="U165" s="138">
        <v>73</v>
      </c>
      <c r="V165" s="138" t="s">
        <v>392</v>
      </c>
      <c r="W165" s="199" t="s">
        <v>954</v>
      </c>
      <c r="X165" s="142" t="s">
        <v>948</v>
      </c>
      <c r="Y165" s="142">
        <v>1</v>
      </c>
      <c r="Z165" s="142" t="s">
        <v>1206</v>
      </c>
      <c r="AA165" s="142">
        <v>1</v>
      </c>
      <c r="AB165" s="137">
        <v>730301</v>
      </c>
      <c r="AC165" s="143" t="s">
        <v>955</v>
      </c>
      <c r="AD165" s="144">
        <v>0</v>
      </c>
      <c r="AE165" s="175">
        <v>750</v>
      </c>
      <c r="AF165" s="144">
        <v>0</v>
      </c>
      <c r="AG165" s="144">
        <v>0</v>
      </c>
      <c r="AH165" s="144">
        <v>0</v>
      </c>
      <c r="AI165" s="144">
        <v>0</v>
      </c>
      <c r="AJ165" s="144">
        <v>0</v>
      </c>
      <c r="AK165" s="144">
        <v>0</v>
      </c>
      <c r="AL165" s="144">
        <v>0</v>
      </c>
      <c r="AM165" s="144">
        <v>0</v>
      </c>
      <c r="AN165" s="144">
        <v>0</v>
      </c>
      <c r="AO165" s="144">
        <v>0</v>
      </c>
      <c r="AP165" s="146">
        <v>750</v>
      </c>
      <c r="AQ165" s="146">
        <f t="shared" si="6"/>
        <v>750</v>
      </c>
      <c r="AR165" s="137"/>
      <c r="AS165" s="137" t="s">
        <v>465</v>
      </c>
      <c r="AT165" s="146"/>
    </row>
    <row r="166" spans="1:46" ht="30.75" customHeight="1" x14ac:dyDescent="0.2">
      <c r="A166" s="158" t="s">
        <v>397</v>
      </c>
      <c r="B166" s="158" t="s">
        <v>398</v>
      </c>
      <c r="C166" s="158" t="s">
        <v>969</v>
      </c>
      <c r="D166" s="158" t="s">
        <v>380</v>
      </c>
      <c r="E166" s="134" t="s">
        <v>400</v>
      </c>
      <c r="F166" s="158" t="s">
        <v>466</v>
      </c>
      <c r="G166" s="148" t="s">
        <v>402</v>
      </c>
      <c r="H166" s="149" t="s">
        <v>403</v>
      </c>
      <c r="I166" s="137" t="s">
        <v>404</v>
      </c>
      <c r="J166" s="134" t="s">
        <v>467</v>
      </c>
      <c r="K166" s="172" t="s">
        <v>970</v>
      </c>
      <c r="L166" s="173" t="s">
        <v>508</v>
      </c>
      <c r="M166" s="173" t="s">
        <v>982</v>
      </c>
      <c r="N166" s="176">
        <v>1</v>
      </c>
      <c r="O166" s="137" t="s">
        <v>983</v>
      </c>
      <c r="P166" s="190" t="s">
        <v>511</v>
      </c>
      <c r="Q166" s="138" t="s">
        <v>984</v>
      </c>
      <c r="R166" s="174">
        <v>42494</v>
      </c>
      <c r="S166" s="174">
        <v>42496</v>
      </c>
      <c r="T166" s="138" t="s">
        <v>391</v>
      </c>
      <c r="U166" s="138">
        <v>73</v>
      </c>
      <c r="V166" s="138" t="s">
        <v>392</v>
      </c>
      <c r="W166" s="199" t="s">
        <v>947</v>
      </c>
      <c r="X166" s="142" t="s">
        <v>948</v>
      </c>
      <c r="Y166" s="142">
        <v>1</v>
      </c>
      <c r="Z166" s="142" t="s">
        <v>1200</v>
      </c>
      <c r="AA166" s="142">
        <v>2</v>
      </c>
      <c r="AB166" s="137">
        <v>730303</v>
      </c>
      <c r="AC166" s="148" t="s">
        <v>949</v>
      </c>
      <c r="AD166" s="144">
        <v>0</v>
      </c>
      <c r="AE166" s="144">
        <v>0</v>
      </c>
      <c r="AF166" s="144">
        <v>0</v>
      </c>
      <c r="AG166" s="144">
        <v>0</v>
      </c>
      <c r="AH166" s="175">
        <v>0</v>
      </c>
      <c r="AI166" s="144">
        <v>0</v>
      </c>
      <c r="AJ166" s="144">
        <v>0</v>
      </c>
      <c r="AK166" s="144">
        <v>0</v>
      </c>
      <c r="AL166" s="144">
        <v>0</v>
      </c>
      <c r="AM166" s="144">
        <v>0</v>
      </c>
      <c r="AN166" s="144">
        <v>0</v>
      </c>
      <c r="AO166" s="144">
        <v>0</v>
      </c>
      <c r="AP166" s="146">
        <f>SUM(AD166:AO166)</f>
        <v>0</v>
      </c>
      <c r="AQ166" s="146">
        <f t="shared" si="6"/>
        <v>0</v>
      </c>
      <c r="AR166" s="137"/>
      <c r="AS166" s="137" t="s">
        <v>465</v>
      </c>
      <c r="AT166" s="146"/>
    </row>
    <row r="167" spans="1:46" ht="30.75" customHeight="1" x14ac:dyDescent="0.2">
      <c r="A167" s="134" t="s">
        <v>490</v>
      </c>
      <c r="B167" s="134" t="s">
        <v>491</v>
      </c>
      <c r="C167" s="134" t="s">
        <v>492</v>
      </c>
      <c r="D167" s="158" t="s">
        <v>380</v>
      </c>
      <c r="E167" s="134" t="s">
        <v>493</v>
      </c>
      <c r="F167" s="158" t="s">
        <v>494</v>
      </c>
      <c r="G167" s="143" t="s">
        <v>495</v>
      </c>
      <c r="H167" s="149" t="s">
        <v>444</v>
      </c>
      <c r="I167" s="135" t="s">
        <v>445</v>
      </c>
      <c r="J167" s="158" t="s">
        <v>496</v>
      </c>
      <c r="K167" s="172" t="s">
        <v>536</v>
      </c>
      <c r="L167" s="161" t="s">
        <v>985</v>
      </c>
      <c r="M167" s="158" t="s">
        <v>986</v>
      </c>
      <c r="N167" s="137">
        <v>17</v>
      </c>
      <c r="O167" s="137" t="s">
        <v>389</v>
      </c>
      <c r="P167" s="161" t="s">
        <v>511</v>
      </c>
      <c r="Q167" s="138" t="s">
        <v>987</v>
      </c>
      <c r="R167" s="174">
        <v>42430</v>
      </c>
      <c r="S167" s="174">
        <v>42490</v>
      </c>
      <c r="T167" s="138" t="s">
        <v>391</v>
      </c>
      <c r="U167" s="137">
        <v>73</v>
      </c>
      <c r="V167" s="138" t="s">
        <v>392</v>
      </c>
      <c r="W167" s="199" t="s">
        <v>947</v>
      </c>
      <c r="X167" s="142" t="s">
        <v>948</v>
      </c>
      <c r="Y167" s="142">
        <v>17</v>
      </c>
      <c r="Z167" s="142" t="s">
        <v>1200</v>
      </c>
      <c r="AA167" s="142">
        <v>2</v>
      </c>
      <c r="AB167" s="137">
        <v>730303</v>
      </c>
      <c r="AC167" s="148" t="s">
        <v>949</v>
      </c>
      <c r="AD167" s="144">
        <v>0</v>
      </c>
      <c r="AE167" s="178">
        <v>0</v>
      </c>
      <c r="AF167" s="179">
        <v>9520</v>
      </c>
      <c r="AG167" s="179">
        <v>9520</v>
      </c>
      <c r="AH167" s="178">
        <v>0</v>
      </c>
      <c r="AI167" s="178">
        <v>0</v>
      </c>
      <c r="AJ167" s="178">
        <v>0</v>
      </c>
      <c r="AK167" s="179">
        <v>0</v>
      </c>
      <c r="AL167" s="179">
        <v>0</v>
      </c>
      <c r="AM167" s="179">
        <v>0</v>
      </c>
      <c r="AN167" s="144">
        <v>0</v>
      </c>
      <c r="AO167" s="144">
        <v>0</v>
      </c>
      <c r="AP167" s="146">
        <v>19040</v>
      </c>
      <c r="AQ167" s="146">
        <f t="shared" si="6"/>
        <v>19040</v>
      </c>
      <c r="AR167" s="137">
        <v>95</v>
      </c>
      <c r="AS167" s="137" t="s">
        <v>535</v>
      </c>
      <c r="AT167" s="146">
        <v>19040</v>
      </c>
    </row>
    <row r="168" spans="1:46" ht="30.75" customHeight="1" x14ac:dyDescent="0.2">
      <c r="A168" s="134" t="s">
        <v>490</v>
      </c>
      <c r="B168" s="134" t="s">
        <v>491</v>
      </c>
      <c r="C168" s="134" t="s">
        <v>492</v>
      </c>
      <c r="D168" s="158" t="s">
        <v>380</v>
      </c>
      <c r="E168" s="134" t="s">
        <v>493</v>
      </c>
      <c r="F168" s="158" t="s">
        <v>494</v>
      </c>
      <c r="G168" s="143" t="s">
        <v>495</v>
      </c>
      <c r="H168" s="149" t="s">
        <v>444</v>
      </c>
      <c r="I168" s="135" t="s">
        <v>445</v>
      </c>
      <c r="J168" s="158" t="s">
        <v>496</v>
      </c>
      <c r="K168" s="172" t="s">
        <v>536</v>
      </c>
      <c r="L168" s="161" t="s">
        <v>985</v>
      </c>
      <c r="M168" s="158" t="s">
        <v>986</v>
      </c>
      <c r="N168" s="137">
        <v>17</v>
      </c>
      <c r="O168" s="137" t="s">
        <v>389</v>
      </c>
      <c r="P168" s="161" t="s">
        <v>511</v>
      </c>
      <c r="Q168" s="138" t="s">
        <v>988</v>
      </c>
      <c r="R168" s="174">
        <v>42430</v>
      </c>
      <c r="S168" s="174">
        <v>42490</v>
      </c>
      <c r="T168" s="138" t="s">
        <v>391</v>
      </c>
      <c r="U168" s="137">
        <v>73</v>
      </c>
      <c r="V168" s="138" t="s">
        <v>392</v>
      </c>
      <c r="W168" s="199" t="s">
        <v>954</v>
      </c>
      <c r="X168" s="142" t="s">
        <v>948</v>
      </c>
      <c r="Y168" s="142">
        <v>17</v>
      </c>
      <c r="Z168" s="142" t="s">
        <v>1206</v>
      </c>
      <c r="AA168" s="142">
        <v>1</v>
      </c>
      <c r="AB168" s="137">
        <v>730301</v>
      </c>
      <c r="AC168" s="148" t="s">
        <v>955</v>
      </c>
      <c r="AD168" s="144">
        <v>0</v>
      </c>
      <c r="AE168" s="178">
        <v>0</v>
      </c>
      <c r="AF168" s="179">
        <v>4250</v>
      </c>
      <c r="AG168" s="179">
        <v>4250</v>
      </c>
      <c r="AH168" s="178">
        <v>0</v>
      </c>
      <c r="AI168" s="178">
        <v>0</v>
      </c>
      <c r="AJ168" s="178">
        <v>0</v>
      </c>
      <c r="AK168" s="179">
        <v>0</v>
      </c>
      <c r="AL168" s="179">
        <v>0</v>
      </c>
      <c r="AM168" s="179">
        <v>0</v>
      </c>
      <c r="AN168" s="144">
        <v>0</v>
      </c>
      <c r="AO168" s="144">
        <v>0</v>
      </c>
      <c r="AP168" s="146">
        <v>8500</v>
      </c>
      <c r="AQ168" s="146">
        <f t="shared" si="6"/>
        <v>8500</v>
      </c>
      <c r="AR168" s="137">
        <v>96</v>
      </c>
      <c r="AS168" s="137" t="s">
        <v>506</v>
      </c>
      <c r="AT168" s="146">
        <v>8500</v>
      </c>
    </row>
    <row r="169" spans="1:46" ht="30.75" customHeight="1" x14ac:dyDescent="0.2">
      <c r="A169" s="134" t="s">
        <v>490</v>
      </c>
      <c r="B169" s="134" t="s">
        <v>491</v>
      </c>
      <c r="C169" s="134" t="s">
        <v>492</v>
      </c>
      <c r="D169" s="158" t="s">
        <v>380</v>
      </c>
      <c r="E169" s="134" t="s">
        <v>493</v>
      </c>
      <c r="F169" s="158" t="s">
        <v>494</v>
      </c>
      <c r="G169" s="143" t="s">
        <v>495</v>
      </c>
      <c r="H169" s="149" t="s">
        <v>433</v>
      </c>
      <c r="I169" s="135" t="s">
        <v>434</v>
      </c>
      <c r="J169" s="158" t="s">
        <v>496</v>
      </c>
      <c r="K169" s="172" t="s">
        <v>536</v>
      </c>
      <c r="L169" s="173" t="s">
        <v>989</v>
      </c>
      <c r="M169" s="158" t="s">
        <v>990</v>
      </c>
      <c r="N169" s="176">
        <v>1</v>
      </c>
      <c r="O169" s="137" t="s">
        <v>991</v>
      </c>
      <c r="P169" s="161" t="s">
        <v>511</v>
      </c>
      <c r="Q169" s="138" t="s">
        <v>992</v>
      </c>
      <c r="R169" s="174">
        <v>42430</v>
      </c>
      <c r="S169" s="174">
        <v>42490</v>
      </c>
      <c r="T169" s="138" t="s">
        <v>391</v>
      </c>
      <c r="U169" s="137">
        <v>73</v>
      </c>
      <c r="V169" s="138" t="s">
        <v>392</v>
      </c>
      <c r="W169" s="224" t="s">
        <v>993</v>
      </c>
      <c r="X169" s="142" t="s">
        <v>948</v>
      </c>
      <c r="Y169" s="142">
        <v>1</v>
      </c>
      <c r="Z169" s="142" t="s">
        <v>1200</v>
      </c>
      <c r="AA169" s="142">
        <v>3</v>
      </c>
      <c r="AB169" s="137">
        <v>730304</v>
      </c>
      <c r="AC169" s="143" t="s">
        <v>994</v>
      </c>
      <c r="AD169" s="144">
        <v>0</v>
      </c>
      <c r="AE169" s="144">
        <v>0</v>
      </c>
      <c r="AF169" s="144">
        <v>0</v>
      </c>
      <c r="AG169" s="144">
        <v>0</v>
      </c>
      <c r="AH169" s="144">
        <v>0</v>
      </c>
      <c r="AI169" s="175">
        <v>0</v>
      </c>
      <c r="AJ169" s="144">
        <v>0</v>
      </c>
      <c r="AK169" s="144">
        <v>0</v>
      </c>
      <c r="AL169" s="144">
        <v>0</v>
      </c>
      <c r="AM169" s="144">
        <v>0</v>
      </c>
      <c r="AN169" s="144">
        <v>0</v>
      </c>
      <c r="AO169" s="144">
        <v>0</v>
      </c>
      <c r="AP169" s="146">
        <f t="shared" ref="AP169:AP172" si="7">SUM(AD169:AO169)</f>
        <v>0</v>
      </c>
      <c r="AQ169" s="146">
        <f t="shared" si="6"/>
        <v>0</v>
      </c>
      <c r="AR169" s="137"/>
      <c r="AS169" s="137" t="s">
        <v>535</v>
      </c>
      <c r="AT169" s="146"/>
    </row>
    <row r="170" spans="1:46" ht="30.75" customHeight="1" x14ac:dyDescent="0.2">
      <c r="A170" s="134" t="s">
        <v>490</v>
      </c>
      <c r="B170" s="134" t="s">
        <v>491</v>
      </c>
      <c r="C170" s="134" t="s">
        <v>492</v>
      </c>
      <c r="D170" s="158" t="s">
        <v>380</v>
      </c>
      <c r="E170" s="134" t="s">
        <v>493</v>
      </c>
      <c r="F170" s="158" t="s">
        <v>494</v>
      </c>
      <c r="G170" s="143" t="s">
        <v>495</v>
      </c>
      <c r="H170" s="149" t="s">
        <v>433</v>
      </c>
      <c r="I170" s="135" t="s">
        <v>434</v>
      </c>
      <c r="J170" s="158" t="s">
        <v>496</v>
      </c>
      <c r="K170" s="172" t="s">
        <v>536</v>
      </c>
      <c r="L170" s="173" t="s">
        <v>995</v>
      </c>
      <c r="M170" s="158" t="s">
        <v>996</v>
      </c>
      <c r="N170" s="176">
        <v>1</v>
      </c>
      <c r="O170" s="137" t="s">
        <v>991</v>
      </c>
      <c r="P170" s="161" t="s">
        <v>511</v>
      </c>
      <c r="Q170" s="138" t="s">
        <v>997</v>
      </c>
      <c r="R170" s="174">
        <v>42430</v>
      </c>
      <c r="S170" s="174">
        <v>42490</v>
      </c>
      <c r="T170" s="138" t="s">
        <v>391</v>
      </c>
      <c r="U170" s="137">
        <v>73</v>
      </c>
      <c r="V170" s="138" t="s">
        <v>392</v>
      </c>
      <c r="W170" s="224" t="s">
        <v>998</v>
      </c>
      <c r="X170" s="142" t="s">
        <v>948</v>
      </c>
      <c r="Y170" s="142">
        <v>1</v>
      </c>
      <c r="Z170" s="142" t="s">
        <v>1193</v>
      </c>
      <c r="AA170" s="142">
        <v>3</v>
      </c>
      <c r="AB170" s="137">
        <v>730302</v>
      </c>
      <c r="AC170" s="143" t="s">
        <v>999</v>
      </c>
      <c r="AD170" s="144">
        <v>0</v>
      </c>
      <c r="AE170" s="144">
        <v>0</v>
      </c>
      <c r="AF170" s="144">
        <v>0</v>
      </c>
      <c r="AG170" s="144">
        <v>0</v>
      </c>
      <c r="AH170" s="144">
        <v>0</v>
      </c>
      <c r="AI170" s="175">
        <v>0</v>
      </c>
      <c r="AJ170" s="144">
        <v>0</v>
      </c>
      <c r="AK170" s="144">
        <v>0</v>
      </c>
      <c r="AL170" s="144">
        <v>0</v>
      </c>
      <c r="AM170" s="144">
        <v>0</v>
      </c>
      <c r="AN170" s="144">
        <v>0</v>
      </c>
      <c r="AO170" s="144">
        <v>0</v>
      </c>
      <c r="AP170" s="146">
        <f t="shared" si="7"/>
        <v>0</v>
      </c>
      <c r="AQ170" s="146">
        <f t="shared" si="6"/>
        <v>0</v>
      </c>
      <c r="AR170" s="137"/>
      <c r="AS170" s="137" t="s">
        <v>465</v>
      </c>
      <c r="AT170" s="146"/>
    </row>
    <row r="171" spans="1:46" ht="30.75" customHeight="1" x14ac:dyDescent="0.2">
      <c r="A171" s="143" t="s">
        <v>602</v>
      </c>
      <c r="B171" s="182" t="s">
        <v>603</v>
      </c>
      <c r="C171" s="182" t="s">
        <v>604</v>
      </c>
      <c r="D171" s="143" t="s">
        <v>380</v>
      </c>
      <c r="E171" s="143" t="s">
        <v>586</v>
      </c>
      <c r="F171" s="143" t="s">
        <v>605</v>
      </c>
      <c r="G171" s="143" t="s">
        <v>382</v>
      </c>
      <c r="H171" s="149" t="s">
        <v>403</v>
      </c>
      <c r="I171" s="137" t="s">
        <v>404</v>
      </c>
      <c r="J171" s="143" t="s">
        <v>606</v>
      </c>
      <c r="K171" s="143" t="s">
        <v>1000</v>
      </c>
      <c r="L171" s="187" t="s">
        <v>693</v>
      </c>
      <c r="M171" s="187" t="s">
        <v>1001</v>
      </c>
      <c r="N171" s="135" t="s">
        <v>1002</v>
      </c>
      <c r="O171" s="133" t="s">
        <v>1003</v>
      </c>
      <c r="P171" s="183" t="s">
        <v>511</v>
      </c>
      <c r="Q171" s="138" t="s">
        <v>1004</v>
      </c>
      <c r="R171" s="184">
        <v>42373</v>
      </c>
      <c r="S171" s="184">
        <v>42459</v>
      </c>
      <c r="T171" s="138" t="s">
        <v>391</v>
      </c>
      <c r="U171" s="133">
        <v>73</v>
      </c>
      <c r="V171" s="138" t="s">
        <v>392</v>
      </c>
      <c r="W171" s="199" t="s">
        <v>947</v>
      </c>
      <c r="X171" s="142" t="s">
        <v>948</v>
      </c>
      <c r="Y171" s="142" t="s">
        <v>1002</v>
      </c>
      <c r="Z171" s="142" t="s">
        <v>1200</v>
      </c>
      <c r="AA171" s="142">
        <v>2</v>
      </c>
      <c r="AB171" s="133">
        <v>730303</v>
      </c>
      <c r="AC171" s="148" t="s">
        <v>949</v>
      </c>
      <c r="AD171" s="144">
        <v>0</v>
      </c>
      <c r="AE171" s="185">
        <v>520</v>
      </c>
      <c r="AF171" s="185">
        <v>520</v>
      </c>
      <c r="AG171" s="144">
        <v>280</v>
      </c>
      <c r="AH171" s="144">
        <v>0</v>
      </c>
      <c r="AI171" s="144">
        <v>0</v>
      </c>
      <c r="AJ171" s="144">
        <v>0</v>
      </c>
      <c r="AK171" s="144">
        <v>0</v>
      </c>
      <c r="AL171" s="144">
        <v>0</v>
      </c>
      <c r="AM171" s="144">
        <v>0</v>
      </c>
      <c r="AN171" s="144">
        <v>0</v>
      </c>
      <c r="AO171" s="144">
        <v>0</v>
      </c>
      <c r="AP171" s="146">
        <f t="shared" si="7"/>
        <v>1320</v>
      </c>
      <c r="AQ171" s="146">
        <f t="shared" si="6"/>
        <v>1320</v>
      </c>
      <c r="AR171" s="137" t="s">
        <v>1005</v>
      </c>
      <c r="AS171" s="137" t="s">
        <v>535</v>
      </c>
      <c r="AT171" s="146">
        <v>1320</v>
      </c>
    </row>
    <row r="172" spans="1:46" ht="30.75" customHeight="1" x14ac:dyDescent="0.2">
      <c r="A172" s="143" t="s">
        <v>602</v>
      </c>
      <c r="B172" s="182" t="s">
        <v>603</v>
      </c>
      <c r="C172" s="182" t="s">
        <v>604</v>
      </c>
      <c r="D172" s="143" t="s">
        <v>380</v>
      </c>
      <c r="E172" s="143" t="s">
        <v>586</v>
      </c>
      <c r="F172" s="143" t="s">
        <v>605</v>
      </c>
      <c r="G172" s="143" t="s">
        <v>382</v>
      </c>
      <c r="H172" s="149" t="s">
        <v>403</v>
      </c>
      <c r="I172" s="137" t="s">
        <v>404</v>
      </c>
      <c r="J172" s="143" t="s">
        <v>606</v>
      </c>
      <c r="K172" s="143" t="s">
        <v>1000</v>
      </c>
      <c r="L172" s="187" t="s">
        <v>693</v>
      </c>
      <c r="M172" s="187" t="s">
        <v>1006</v>
      </c>
      <c r="N172" s="135" t="s">
        <v>1002</v>
      </c>
      <c r="O172" s="133" t="s">
        <v>1003</v>
      </c>
      <c r="P172" s="183" t="s">
        <v>511</v>
      </c>
      <c r="Q172" s="138" t="s">
        <v>1007</v>
      </c>
      <c r="R172" s="184">
        <v>42373</v>
      </c>
      <c r="S172" s="184">
        <v>42459</v>
      </c>
      <c r="T172" s="138" t="s">
        <v>391</v>
      </c>
      <c r="U172" s="133">
        <v>73</v>
      </c>
      <c r="V172" s="138" t="s">
        <v>392</v>
      </c>
      <c r="W172" s="199" t="s">
        <v>947</v>
      </c>
      <c r="X172" s="142" t="s">
        <v>948</v>
      </c>
      <c r="Y172" s="142" t="s">
        <v>1002</v>
      </c>
      <c r="Z172" s="142" t="s">
        <v>1200</v>
      </c>
      <c r="AA172" s="142">
        <v>2</v>
      </c>
      <c r="AB172" s="133">
        <v>730303</v>
      </c>
      <c r="AC172" s="148" t="s">
        <v>949</v>
      </c>
      <c r="AD172" s="144">
        <v>0</v>
      </c>
      <c r="AE172" s="185">
        <v>640</v>
      </c>
      <c r="AF172" s="185">
        <v>640</v>
      </c>
      <c r="AG172" s="185">
        <v>445</v>
      </c>
      <c r="AH172" s="144">
        <v>0</v>
      </c>
      <c r="AI172" s="144">
        <v>0</v>
      </c>
      <c r="AJ172" s="144">
        <v>0</v>
      </c>
      <c r="AK172" s="144">
        <v>0</v>
      </c>
      <c r="AL172" s="144">
        <v>0</v>
      </c>
      <c r="AM172" s="144">
        <v>0</v>
      </c>
      <c r="AN172" s="144">
        <v>0</v>
      </c>
      <c r="AO172" s="144">
        <v>0</v>
      </c>
      <c r="AP172" s="146">
        <f t="shared" si="7"/>
        <v>1725</v>
      </c>
      <c r="AQ172" s="146">
        <f t="shared" si="6"/>
        <v>1725</v>
      </c>
      <c r="AR172" s="137" t="s">
        <v>1005</v>
      </c>
      <c r="AS172" s="137" t="s">
        <v>535</v>
      </c>
      <c r="AT172" s="146">
        <v>1725</v>
      </c>
    </row>
    <row r="173" spans="1:46" ht="30.75" customHeight="1" x14ac:dyDescent="0.2">
      <c r="A173" s="143" t="s">
        <v>602</v>
      </c>
      <c r="B173" s="182" t="s">
        <v>603</v>
      </c>
      <c r="C173" s="182" t="s">
        <v>604</v>
      </c>
      <c r="D173" s="143" t="s">
        <v>380</v>
      </c>
      <c r="E173" s="143" t="s">
        <v>586</v>
      </c>
      <c r="F173" s="143" t="s">
        <v>605</v>
      </c>
      <c r="G173" s="143" t="s">
        <v>382</v>
      </c>
      <c r="H173" s="149" t="s">
        <v>403</v>
      </c>
      <c r="I173" s="137" t="s">
        <v>404</v>
      </c>
      <c r="J173" s="143" t="s">
        <v>606</v>
      </c>
      <c r="K173" s="143" t="s">
        <v>1000</v>
      </c>
      <c r="L173" s="187" t="s">
        <v>693</v>
      </c>
      <c r="M173" s="187" t="s">
        <v>1008</v>
      </c>
      <c r="N173" s="135" t="s">
        <v>1002</v>
      </c>
      <c r="O173" s="133" t="s">
        <v>1003</v>
      </c>
      <c r="P173" s="183" t="s">
        <v>511</v>
      </c>
      <c r="Q173" s="138" t="s">
        <v>1009</v>
      </c>
      <c r="R173" s="184">
        <v>42373</v>
      </c>
      <c r="S173" s="184">
        <v>42459</v>
      </c>
      <c r="T173" s="138" t="s">
        <v>391</v>
      </c>
      <c r="U173" s="133">
        <v>73</v>
      </c>
      <c r="V173" s="138" t="s">
        <v>392</v>
      </c>
      <c r="W173" s="199" t="s">
        <v>954</v>
      </c>
      <c r="X173" s="142" t="s">
        <v>948</v>
      </c>
      <c r="Y173" s="142" t="s">
        <v>1002</v>
      </c>
      <c r="Z173" s="142" t="s">
        <v>1206</v>
      </c>
      <c r="AA173" s="142">
        <v>1</v>
      </c>
      <c r="AB173" s="133">
        <v>730301</v>
      </c>
      <c r="AC173" s="143" t="s">
        <v>955</v>
      </c>
      <c r="AD173" s="144">
        <v>0</v>
      </c>
      <c r="AE173" s="185">
        <v>928</v>
      </c>
      <c r="AF173" s="185">
        <v>928</v>
      </c>
      <c r="AG173" s="185">
        <v>928</v>
      </c>
      <c r="AH173" s="144">
        <v>0</v>
      </c>
      <c r="AI173" s="144">
        <v>0</v>
      </c>
      <c r="AJ173" s="144">
        <v>0</v>
      </c>
      <c r="AK173" s="144">
        <v>0</v>
      </c>
      <c r="AL173" s="144">
        <v>0</v>
      </c>
      <c r="AM173" s="144">
        <v>0</v>
      </c>
      <c r="AN173" s="144">
        <v>0</v>
      </c>
      <c r="AO173" s="144">
        <v>0</v>
      </c>
      <c r="AP173" s="146">
        <v>2784</v>
      </c>
      <c r="AQ173" s="146">
        <f t="shared" si="6"/>
        <v>2784</v>
      </c>
      <c r="AR173" s="137">
        <v>93</v>
      </c>
      <c r="AS173" s="137" t="s">
        <v>506</v>
      </c>
      <c r="AT173" s="146">
        <v>2784</v>
      </c>
    </row>
    <row r="174" spans="1:46" ht="30.75" customHeight="1" x14ac:dyDescent="0.2">
      <c r="A174" s="143" t="s">
        <v>602</v>
      </c>
      <c r="B174" s="182" t="s">
        <v>603</v>
      </c>
      <c r="C174" s="182" t="s">
        <v>604</v>
      </c>
      <c r="D174" s="143" t="s">
        <v>380</v>
      </c>
      <c r="E174" s="143" t="s">
        <v>586</v>
      </c>
      <c r="F174" s="143" t="s">
        <v>605</v>
      </c>
      <c r="G174" s="143" t="s">
        <v>382</v>
      </c>
      <c r="H174" s="149" t="s">
        <v>403</v>
      </c>
      <c r="I174" s="137" t="s">
        <v>404</v>
      </c>
      <c r="J174" s="143" t="s">
        <v>606</v>
      </c>
      <c r="K174" s="143" t="s">
        <v>1000</v>
      </c>
      <c r="L174" s="187" t="s">
        <v>693</v>
      </c>
      <c r="M174" s="187" t="s">
        <v>1010</v>
      </c>
      <c r="N174" s="133">
        <v>6</v>
      </c>
      <c r="O174" s="133" t="s">
        <v>1003</v>
      </c>
      <c r="P174" s="183" t="s">
        <v>511</v>
      </c>
      <c r="Q174" s="138" t="s">
        <v>1011</v>
      </c>
      <c r="R174" s="184">
        <v>42491</v>
      </c>
      <c r="S174" s="184">
        <v>42520</v>
      </c>
      <c r="T174" s="138" t="s">
        <v>391</v>
      </c>
      <c r="U174" s="133">
        <v>73</v>
      </c>
      <c r="V174" s="138" t="s">
        <v>392</v>
      </c>
      <c r="W174" s="153" t="s">
        <v>1012</v>
      </c>
      <c r="X174" s="142" t="s">
        <v>948</v>
      </c>
      <c r="Y174" s="142">
        <v>6</v>
      </c>
      <c r="Z174" s="142" t="s">
        <v>1194</v>
      </c>
      <c r="AA174" s="142">
        <v>1</v>
      </c>
      <c r="AB174" s="133">
        <v>730801</v>
      </c>
      <c r="AC174" s="143" t="s">
        <v>1013</v>
      </c>
      <c r="AD174" s="144">
        <v>0</v>
      </c>
      <c r="AE174" s="144">
        <v>0</v>
      </c>
      <c r="AF174" s="144">
        <v>0</v>
      </c>
      <c r="AG174" s="144">
        <v>0</v>
      </c>
      <c r="AH174" s="144">
        <v>0</v>
      </c>
      <c r="AI174" s="185">
        <v>1743</v>
      </c>
      <c r="AJ174" s="144">
        <v>0</v>
      </c>
      <c r="AK174" s="144">
        <v>0</v>
      </c>
      <c r="AL174" s="144">
        <v>0</v>
      </c>
      <c r="AM174" s="144">
        <v>0</v>
      </c>
      <c r="AN174" s="144">
        <v>0</v>
      </c>
      <c r="AO174" s="144">
        <v>0</v>
      </c>
      <c r="AP174" s="146">
        <v>1743</v>
      </c>
      <c r="AQ174" s="146">
        <f t="shared" si="6"/>
        <v>1743</v>
      </c>
      <c r="AR174" s="137"/>
      <c r="AS174" s="137" t="s">
        <v>465</v>
      </c>
      <c r="AT174" s="146"/>
    </row>
    <row r="175" spans="1:46" ht="30.75" customHeight="1" x14ac:dyDescent="0.2">
      <c r="A175" s="143" t="s">
        <v>602</v>
      </c>
      <c r="B175" s="182" t="s">
        <v>603</v>
      </c>
      <c r="C175" s="182" t="s">
        <v>604</v>
      </c>
      <c r="D175" s="143" t="s">
        <v>380</v>
      </c>
      <c r="E175" s="143" t="s">
        <v>586</v>
      </c>
      <c r="F175" s="143" t="s">
        <v>605</v>
      </c>
      <c r="G175" s="143" t="s">
        <v>382</v>
      </c>
      <c r="H175" s="149" t="s">
        <v>403</v>
      </c>
      <c r="I175" s="137" t="s">
        <v>404</v>
      </c>
      <c r="J175" s="143" t="s">
        <v>606</v>
      </c>
      <c r="K175" s="143" t="s">
        <v>1000</v>
      </c>
      <c r="L175" s="187" t="s">
        <v>693</v>
      </c>
      <c r="M175" s="187" t="s">
        <v>1014</v>
      </c>
      <c r="N175" s="133">
        <v>6</v>
      </c>
      <c r="O175" s="133" t="s">
        <v>1003</v>
      </c>
      <c r="P175" s="183" t="s">
        <v>511</v>
      </c>
      <c r="Q175" s="138" t="s">
        <v>1015</v>
      </c>
      <c r="R175" s="184">
        <v>42491</v>
      </c>
      <c r="S175" s="184">
        <v>42520</v>
      </c>
      <c r="T175" s="138" t="s">
        <v>391</v>
      </c>
      <c r="U175" s="133">
        <v>73</v>
      </c>
      <c r="V175" s="138" t="s">
        <v>392</v>
      </c>
      <c r="W175" s="199" t="s">
        <v>947</v>
      </c>
      <c r="X175" s="142" t="s">
        <v>948</v>
      </c>
      <c r="Y175" s="142">
        <v>6</v>
      </c>
      <c r="Z175" s="142" t="s">
        <v>1200</v>
      </c>
      <c r="AA175" s="142">
        <v>2</v>
      </c>
      <c r="AB175" s="133">
        <v>730303</v>
      </c>
      <c r="AC175" s="148" t="s">
        <v>949</v>
      </c>
      <c r="AD175" s="144">
        <v>0</v>
      </c>
      <c r="AE175" s="144">
        <v>0</v>
      </c>
      <c r="AF175" s="144">
        <v>0</v>
      </c>
      <c r="AG175" s="144">
        <v>0</v>
      </c>
      <c r="AH175" s="144">
        <v>0</v>
      </c>
      <c r="AI175" s="185">
        <v>360</v>
      </c>
      <c r="AJ175" s="144">
        <v>0</v>
      </c>
      <c r="AK175" s="144">
        <v>0</v>
      </c>
      <c r="AL175" s="144">
        <v>0</v>
      </c>
      <c r="AM175" s="144">
        <v>0</v>
      </c>
      <c r="AN175" s="144">
        <v>0</v>
      </c>
      <c r="AO175" s="144">
        <v>0</v>
      </c>
      <c r="AP175" s="146">
        <f>SUM(AD175:AO175)</f>
        <v>360</v>
      </c>
      <c r="AQ175" s="146">
        <f t="shared" si="6"/>
        <v>360</v>
      </c>
      <c r="AR175" s="137">
        <v>77</v>
      </c>
      <c r="AS175" s="137" t="s">
        <v>535</v>
      </c>
      <c r="AT175" s="146">
        <v>360</v>
      </c>
    </row>
    <row r="176" spans="1:46" ht="30.75" customHeight="1" x14ac:dyDescent="0.2">
      <c r="A176" s="143" t="s">
        <v>602</v>
      </c>
      <c r="B176" s="182" t="s">
        <v>603</v>
      </c>
      <c r="C176" s="182" t="s">
        <v>604</v>
      </c>
      <c r="D176" s="143" t="s">
        <v>380</v>
      </c>
      <c r="E176" s="143" t="s">
        <v>586</v>
      </c>
      <c r="F176" s="143" t="s">
        <v>605</v>
      </c>
      <c r="G176" s="143" t="s">
        <v>382</v>
      </c>
      <c r="H176" s="149" t="s">
        <v>403</v>
      </c>
      <c r="I176" s="137" t="s">
        <v>404</v>
      </c>
      <c r="J176" s="143" t="s">
        <v>606</v>
      </c>
      <c r="K176" s="143" t="s">
        <v>1000</v>
      </c>
      <c r="L176" s="187" t="s">
        <v>693</v>
      </c>
      <c r="M176" s="187" t="s">
        <v>1016</v>
      </c>
      <c r="N176" s="133">
        <v>6</v>
      </c>
      <c r="O176" s="133" t="s">
        <v>1003</v>
      </c>
      <c r="P176" s="183" t="s">
        <v>511</v>
      </c>
      <c r="Q176" s="138" t="s">
        <v>1017</v>
      </c>
      <c r="R176" s="184">
        <v>42491</v>
      </c>
      <c r="S176" s="184">
        <v>42520</v>
      </c>
      <c r="T176" s="138" t="s">
        <v>391</v>
      </c>
      <c r="U176" s="133">
        <v>73</v>
      </c>
      <c r="V176" s="138" t="s">
        <v>392</v>
      </c>
      <c r="W176" s="199" t="s">
        <v>947</v>
      </c>
      <c r="X176" s="142" t="s">
        <v>948</v>
      </c>
      <c r="Y176" s="142">
        <v>6</v>
      </c>
      <c r="Z176" s="142" t="s">
        <v>1200</v>
      </c>
      <c r="AA176" s="142">
        <v>2</v>
      </c>
      <c r="AB176" s="133">
        <v>730303</v>
      </c>
      <c r="AC176" s="148" t="s">
        <v>949</v>
      </c>
      <c r="AD176" s="144">
        <v>0</v>
      </c>
      <c r="AE176" s="144">
        <v>0</v>
      </c>
      <c r="AF176" s="144">
        <v>0</v>
      </c>
      <c r="AG176" s="144">
        <v>0</v>
      </c>
      <c r="AH176" s="144">
        <v>0</v>
      </c>
      <c r="AI176" s="175">
        <v>0</v>
      </c>
      <c r="AJ176" s="144">
        <v>0</v>
      </c>
      <c r="AK176" s="144">
        <v>0</v>
      </c>
      <c r="AL176" s="144">
        <v>0</v>
      </c>
      <c r="AM176" s="144">
        <v>0</v>
      </c>
      <c r="AN176" s="144">
        <v>0</v>
      </c>
      <c r="AO176" s="144">
        <v>0</v>
      </c>
      <c r="AP176" s="146">
        <f>SUM(AD176:AO176)</f>
        <v>0</v>
      </c>
      <c r="AQ176" s="146">
        <f t="shared" si="6"/>
        <v>0</v>
      </c>
      <c r="AR176" s="137"/>
      <c r="AS176" s="137" t="s">
        <v>535</v>
      </c>
      <c r="AT176" s="146"/>
    </row>
    <row r="177" spans="1:46" ht="30.75" customHeight="1" x14ac:dyDescent="0.2">
      <c r="A177" s="143" t="s">
        <v>602</v>
      </c>
      <c r="B177" s="182" t="s">
        <v>603</v>
      </c>
      <c r="C177" s="182" t="s">
        <v>604</v>
      </c>
      <c r="D177" s="143" t="s">
        <v>380</v>
      </c>
      <c r="E177" s="143" t="s">
        <v>586</v>
      </c>
      <c r="F177" s="143" t="s">
        <v>605</v>
      </c>
      <c r="G177" s="143" t="s">
        <v>382</v>
      </c>
      <c r="H177" s="149" t="s">
        <v>403</v>
      </c>
      <c r="I177" s="137" t="s">
        <v>404</v>
      </c>
      <c r="J177" s="143" t="s">
        <v>606</v>
      </c>
      <c r="K177" s="143" t="s">
        <v>1000</v>
      </c>
      <c r="L177" s="187" t="s">
        <v>693</v>
      </c>
      <c r="M177" s="187" t="s">
        <v>1008</v>
      </c>
      <c r="N177" s="133">
        <v>6</v>
      </c>
      <c r="O177" s="133" t="s">
        <v>1003</v>
      </c>
      <c r="P177" s="183" t="s">
        <v>511</v>
      </c>
      <c r="Q177" s="138" t="s">
        <v>1018</v>
      </c>
      <c r="R177" s="184">
        <v>42491</v>
      </c>
      <c r="S177" s="184">
        <v>42520</v>
      </c>
      <c r="T177" s="138" t="s">
        <v>391</v>
      </c>
      <c r="U177" s="133">
        <v>73</v>
      </c>
      <c r="V177" s="138" t="s">
        <v>392</v>
      </c>
      <c r="W177" s="199" t="s">
        <v>954</v>
      </c>
      <c r="X177" s="142" t="s">
        <v>948</v>
      </c>
      <c r="Y177" s="142">
        <v>6</v>
      </c>
      <c r="Z177" s="142" t="s">
        <v>1206</v>
      </c>
      <c r="AA177" s="142">
        <v>1</v>
      </c>
      <c r="AB177" s="133">
        <v>730301</v>
      </c>
      <c r="AC177" s="143" t="s">
        <v>955</v>
      </c>
      <c r="AD177" s="144">
        <v>0</v>
      </c>
      <c r="AE177" s="144">
        <v>0</v>
      </c>
      <c r="AF177" s="144">
        <v>0</v>
      </c>
      <c r="AG177" s="144">
        <v>0</v>
      </c>
      <c r="AH177" s="144">
        <v>0</v>
      </c>
      <c r="AI177" s="185">
        <v>933</v>
      </c>
      <c r="AJ177" s="144">
        <v>0</v>
      </c>
      <c r="AK177" s="144">
        <v>0</v>
      </c>
      <c r="AL177" s="144">
        <v>0</v>
      </c>
      <c r="AM177" s="144">
        <v>0</v>
      </c>
      <c r="AN177" s="144">
        <v>0</v>
      </c>
      <c r="AO177" s="144">
        <v>0</v>
      </c>
      <c r="AP177" s="146">
        <v>933</v>
      </c>
      <c r="AQ177" s="146">
        <f t="shared" si="6"/>
        <v>933</v>
      </c>
      <c r="AR177" s="137"/>
      <c r="AS177" s="137" t="s">
        <v>465</v>
      </c>
      <c r="AT177" s="146"/>
    </row>
    <row r="178" spans="1:46" ht="30.75" customHeight="1" x14ac:dyDescent="0.2">
      <c r="A178" s="143" t="s">
        <v>602</v>
      </c>
      <c r="B178" s="182" t="s">
        <v>603</v>
      </c>
      <c r="C178" s="182" t="s">
        <v>604</v>
      </c>
      <c r="D178" s="143" t="s">
        <v>380</v>
      </c>
      <c r="E178" s="143" t="s">
        <v>586</v>
      </c>
      <c r="F178" s="143" t="s">
        <v>605</v>
      </c>
      <c r="G178" s="143" t="s">
        <v>382</v>
      </c>
      <c r="H178" s="149" t="s">
        <v>403</v>
      </c>
      <c r="I178" s="137" t="s">
        <v>404</v>
      </c>
      <c r="J178" s="143" t="s">
        <v>606</v>
      </c>
      <c r="K178" s="143" t="s">
        <v>607</v>
      </c>
      <c r="L178" s="187" t="s">
        <v>693</v>
      </c>
      <c r="M178" s="187" t="s">
        <v>1019</v>
      </c>
      <c r="N178" s="133">
        <v>1</v>
      </c>
      <c r="O178" s="133" t="s">
        <v>1020</v>
      </c>
      <c r="P178" s="183" t="s">
        <v>511</v>
      </c>
      <c r="Q178" s="138" t="s">
        <v>1021</v>
      </c>
      <c r="R178" s="184">
        <v>42401</v>
      </c>
      <c r="S178" s="184">
        <v>42428</v>
      </c>
      <c r="T178" s="138" t="s">
        <v>391</v>
      </c>
      <c r="U178" s="133">
        <v>73</v>
      </c>
      <c r="V178" s="138" t="s">
        <v>392</v>
      </c>
      <c r="W178" s="153" t="s">
        <v>1012</v>
      </c>
      <c r="X178" s="142" t="s">
        <v>948</v>
      </c>
      <c r="Y178" s="142">
        <v>1</v>
      </c>
      <c r="Z178" s="142" t="s">
        <v>1194</v>
      </c>
      <c r="AA178" s="142">
        <v>1</v>
      </c>
      <c r="AB178" s="133">
        <v>730801</v>
      </c>
      <c r="AC178" s="143" t="s">
        <v>1013</v>
      </c>
      <c r="AD178" s="144">
        <v>0</v>
      </c>
      <c r="AE178" s="144">
        <v>0</v>
      </c>
      <c r="AF178" s="185">
        <v>203</v>
      </c>
      <c r="AG178" s="144">
        <v>0</v>
      </c>
      <c r="AH178" s="144">
        <v>0</v>
      </c>
      <c r="AI178" s="144">
        <v>0</v>
      </c>
      <c r="AJ178" s="144">
        <v>0</v>
      </c>
      <c r="AK178" s="144">
        <v>0</v>
      </c>
      <c r="AL178" s="144">
        <v>0</v>
      </c>
      <c r="AM178" s="144">
        <v>0</v>
      </c>
      <c r="AN178" s="144">
        <v>0</v>
      </c>
      <c r="AO178" s="144">
        <v>0</v>
      </c>
      <c r="AP178" s="146">
        <v>203</v>
      </c>
      <c r="AQ178" s="146">
        <f t="shared" si="6"/>
        <v>203</v>
      </c>
      <c r="AR178" s="137"/>
      <c r="AS178" s="137" t="s">
        <v>465</v>
      </c>
      <c r="AT178" s="146"/>
    </row>
    <row r="179" spans="1:46" ht="30.75" customHeight="1" x14ac:dyDescent="0.2">
      <c r="A179" s="143" t="s">
        <v>602</v>
      </c>
      <c r="B179" s="182" t="s">
        <v>603</v>
      </c>
      <c r="C179" s="182" t="s">
        <v>619</v>
      </c>
      <c r="D179" s="143" t="s">
        <v>380</v>
      </c>
      <c r="E179" s="143" t="s">
        <v>586</v>
      </c>
      <c r="F179" s="143" t="s">
        <v>620</v>
      </c>
      <c r="G179" s="143" t="s">
        <v>382</v>
      </c>
      <c r="H179" s="149" t="s">
        <v>403</v>
      </c>
      <c r="I179" s="137" t="s">
        <v>404</v>
      </c>
      <c r="J179" s="182" t="s">
        <v>766</v>
      </c>
      <c r="K179" s="143" t="s">
        <v>1022</v>
      </c>
      <c r="L179" s="187" t="s">
        <v>693</v>
      </c>
      <c r="M179" s="187" t="s">
        <v>1023</v>
      </c>
      <c r="N179" s="135" t="s">
        <v>610</v>
      </c>
      <c r="O179" s="135" t="s">
        <v>1024</v>
      </c>
      <c r="P179" s="183" t="s">
        <v>511</v>
      </c>
      <c r="Q179" s="138" t="s">
        <v>1025</v>
      </c>
      <c r="R179" s="184">
        <v>42395</v>
      </c>
      <c r="S179" s="184">
        <v>42396</v>
      </c>
      <c r="T179" s="138" t="s">
        <v>391</v>
      </c>
      <c r="U179" s="133">
        <v>73</v>
      </c>
      <c r="V179" s="138" t="s">
        <v>392</v>
      </c>
      <c r="W179" s="153" t="s">
        <v>1012</v>
      </c>
      <c r="X179" s="142" t="s">
        <v>948</v>
      </c>
      <c r="Y179" s="142" t="s">
        <v>610</v>
      </c>
      <c r="Z179" s="142" t="s">
        <v>1194</v>
      </c>
      <c r="AA179" s="142">
        <v>1</v>
      </c>
      <c r="AB179" s="133">
        <v>730801</v>
      </c>
      <c r="AC179" s="143" t="s">
        <v>1013</v>
      </c>
      <c r="AD179" s="144">
        <v>0</v>
      </c>
      <c r="AE179" s="185">
        <v>607.5</v>
      </c>
      <c r="AF179" s="144">
        <v>0</v>
      </c>
      <c r="AG179" s="144">
        <v>0</v>
      </c>
      <c r="AH179" s="144">
        <v>0</v>
      </c>
      <c r="AI179" s="144">
        <v>0</v>
      </c>
      <c r="AJ179" s="144">
        <v>0</v>
      </c>
      <c r="AK179" s="144">
        <v>0</v>
      </c>
      <c r="AL179" s="144">
        <v>0</v>
      </c>
      <c r="AM179" s="144">
        <v>0</v>
      </c>
      <c r="AN179" s="144">
        <v>0</v>
      </c>
      <c r="AO179" s="144">
        <v>0</v>
      </c>
      <c r="AP179" s="146">
        <v>607.5</v>
      </c>
      <c r="AQ179" s="146">
        <f t="shared" si="6"/>
        <v>607.5</v>
      </c>
      <c r="AR179" s="137">
        <v>8</v>
      </c>
      <c r="AS179" s="137" t="s">
        <v>506</v>
      </c>
      <c r="AT179" s="146">
        <v>607.5</v>
      </c>
    </row>
    <row r="180" spans="1:46" ht="30.75" customHeight="1" x14ac:dyDescent="0.2">
      <c r="A180" s="143" t="s">
        <v>602</v>
      </c>
      <c r="B180" s="182" t="s">
        <v>603</v>
      </c>
      <c r="C180" s="182" t="s">
        <v>619</v>
      </c>
      <c r="D180" s="143" t="s">
        <v>380</v>
      </c>
      <c r="E180" s="143" t="s">
        <v>586</v>
      </c>
      <c r="F180" s="143" t="s">
        <v>620</v>
      </c>
      <c r="G180" s="143" t="s">
        <v>382</v>
      </c>
      <c r="H180" s="149" t="s">
        <v>403</v>
      </c>
      <c r="I180" s="137" t="s">
        <v>404</v>
      </c>
      <c r="J180" s="182" t="s">
        <v>766</v>
      </c>
      <c r="K180" s="143" t="s">
        <v>1022</v>
      </c>
      <c r="L180" s="187" t="s">
        <v>693</v>
      </c>
      <c r="M180" s="187" t="s">
        <v>1026</v>
      </c>
      <c r="N180" s="135" t="s">
        <v>610</v>
      </c>
      <c r="O180" s="135" t="s">
        <v>1024</v>
      </c>
      <c r="P180" s="183" t="s">
        <v>511</v>
      </c>
      <c r="Q180" s="138" t="s">
        <v>1027</v>
      </c>
      <c r="R180" s="184">
        <v>42598</v>
      </c>
      <c r="S180" s="184">
        <v>42599</v>
      </c>
      <c r="T180" s="138" t="s">
        <v>391</v>
      </c>
      <c r="U180" s="133">
        <v>73</v>
      </c>
      <c r="V180" s="138" t="s">
        <v>392</v>
      </c>
      <c r="W180" s="153" t="s">
        <v>1012</v>
      </c>
      <c r="X180" s="142" t="s">
        <v>948</v>
      </c>
      <c r="Y180" s="142" t="s">
        <v>610</v>
      </c>
      <c r="Z180" s="142" t="s">
        <v>1194</v>
      </c>
      <c r="AA180" s="142">
        <v>1</v>
      </c>
      <c r="AB180" s="133">
        <v>730801</v>
      </c>
      <c r="AC180" s="143" t="s">
        <v>1013</v>
      </c>
      <c r="AD180" s="144">
        <v>0</v>
      </c>
      <c r="AE180" s="144">
        <v>0</v>
      </c>
      <c r="AF180" s="144">
        <v>0</v>
      </c>
      <c r="AG180" s="144">
        <v>0</v>
      </c>
      <c r="AH180" s="144">
        <v>0</v>
      </c>
      <c r="AI180" s="144">
        <v>0</v>
      </c>
      <c r="AJ180" s="144">
        <v>0</v>
      </c>
      <c r="AK180" s="185">
        <v>607.5</v>
      </c>
      <c r="AL180" s="144">
        <v>0</v>
      </c>
      <c r="AM180" s="144">
        <v>0</v>
      </c>
      <c r="AN180" s="144">
        <v>0</v>
      </c>
      <c r="AO180" s="144">
        <v>0</v>
      </c>
      <c r="AP180" s="146">
        <v>607.5</v>
      </c>
      <c r="AQ180" s="146">
        <f t="shared" si="6"/>
        <v>607.5</v>
      </c>
      <c r="AR180" s="137">
        <v>8</v>
      </c>
      <c r="AS180" s="137" t="s">
        <v>506</v>
      </c>
      <c r="AT180" s="146">
        <v>607.5</v>
      </c>
    </row>
    <row r="181" spans="1:46" ht="30.75" customHeight="1" x14ac:dyDescent="0.2">
      <c r="A181" s="143" t="s">
        <v>602</v>
      </c>
      <c r="B181" s="182" t="s">
        <v>603</v>
      </c>
      <c r="C181" s="182" t="s">
        <v>619</v>
      </c>
      <c r="D181" s="143" t="s">
        <v>380</v>
      </c>
      <c r="E181" s="143" t="s">
        <v>586</v>
      </c>
      <c r="F181" s="143" t="s">
        <v>620</v>
      </c>
      <c r="G181" s="143" t="s">
        <v>382</v>
      </c>
      <c r="H181" s="149" t="s">
        <v>444</v>
      </c>
      <c r="I181" s="135" t="s">
        <v>445</v>
      </c>
      <c r="J181" s="182" t="s">
        <v>766</v>
      </c>
      <c r="K181" s="143" t="s">
        <v>1022</v>
      </c>
      <c r="L181" s="187" t="s">
        <v>693</v>
      </c>
      <c r="M181" s="187" t="s">
        <v>1026</v>
      </c>
      <c r="N181" s="135" t="s">
        <v>610</v>
      </c>
      <c r="O181" s="135" t="s">
        <v>1024</v>
      </c>
      <c r="P181" s="183" t="s">
        <v>511</v>
      </c>
      <c r="Q181" s="138" t="s">
        <v>1028</v>
      </c>
      <c r="R181" s="184">
        <v>42410</v>
      </c>
      <c r="S181" s="184">
        <v>42411</v>
      </c>
      <c r="T181" s="138" t="s">
        <v>391</v>
      </c>
      <c r="U181" s="133">
        <v>73</v>
      </c>
      <c r="V181" s="138" t="s">
        <v>392</v>
      </c>
      <c r="W181" s="153" t="s">
        <v>1012</v>
      </c>
      <c r="X181" s="142" t="s">
        <v>948</v>
      </c>
      <c r="Y181" s="142" t="s">
        <v>610</v>
      </c>
      <c r="Z181" s="142" t="s">
        <v>1194</v>
      </c>
      <c r="AA181" s="142">
        <v>2</v>
      </c>
      <c r="AB181" s="133">
        <v>730801</v>
      </c>
      <c r="AC181" s="143" t="s">
        <v>1013</v>
      </c>
      <c r="AD181" s="144">
        <v>0</v>
      </c>
      <c r="AE181" s="185">
        <v>675</v>
      </c>
      <c r="AF181" s="144">
        <v>0</v>
      </c>
      <c r="AG181" s="144">
        <v>0</v>
      </c>
      <c r="AH181" s="144">
        <v>0</v>
      </c>
      <c r="AI181" s="144">
        <v>0</v>
      </c>
      <c r="AJ181" s="144">
        <v>0</v>
      </c>
      <c r="AK181" s="144">
        <v>0</v>
      </c>
      <c r="AL181" s="144">
        <v>0</v>
      </c>
      <c r="AM181" s="144">
        <v>0</v>
      </c>
      <c r="AN181" s="144">
        <v>0</v>
      </c>
      <c r="AO181" s="144">
        <v>0</v>
      </c>
      <c r="AP181" s="146">
        <v>675</v>
      </c>
      <c r="AQ181" s="146">
        <f t="shared" si="6"/>
        <v>675</v>
      </c>
      <c r="AR181" s="137">
        <v>8</v>
      </c>
      <c r="AS181" s="137" t="s">
        <v>506</v>
      </c>
      <c r="AT181" s="146">
        <v>675</v>
      </c>
    </row>
    <row r="182" spans="1:46" ht="30.75" customHeight="1" x14ac:dyDescent="0.2">
      <c r="A182" s="143" t="s">
        <v>602</v>
      </c>
      <c r="B182" s="182" t="s">
        <v>603</v>
      </c>
      <c r="C182" s="182" t="s">
        <v>619</v>
      </c>
      <c r="D182" s="143" t="s">
        <v>380</v>
      </c>
      <c r="E182" s="143" t="s">
        <v>586</v>
      </c>
      <c r="F182" s="143" t="s">
        <v>620</v>
      </c>
      <c r="G182" s="143" t="s">
        <v>382</v>
      </c>
      <c r="H182" s="149" t="s">
        <v>444</v>
      </c>
      <c r="I182" s="135" t="s">
        <v>445</v>
      </c>
      <c r="J182" s="182" t="s">
        <v>766</v>
      </c>
      <c r="K182" s="143" t="s">
        <v>1022</v>
      </c>
      <c r="L182" s="187" t="s">
        <v>693</v>
      </c>
      <c r="M182" s="187" t="s">
        <v>1023</v>
      </c>
      <c r="N182" s="135" t="s">
        <v>610</v>
      </c>
      <c r="O182" s="135" t="s">
        <v>1029</v>
      </c>
      <c r="P182" s="225" t="s">
        <v>511</v>
      </c>
      <c r="Q182" s="138" t="s">
        <v>1030</v>
      </c>
      <c r="R182" s="184">
        <v>42417</v>
      </c>
      <c r="S182" s="184">
        <v>42418</v>
      </c>
      <c r="T182" s="138" t="s">
        <v>391</v>
      </c>
      <c r="U182" s="133">
        <v>73</v>
      </c>
      <c r="V182" s="138" t="s">
        <v>392</v>
      </c>
      <c r="W182" s="153" t="s">
        <v>1012</v>
      </c>
      <c r="X182" s="142" t="s">
        <v>948</v>
      </c>
      <c r="Y182" s="142" t="s">
        <v>610</v>
      </c>
      <c r="Z182" s="142" t="s">
        <v>1194</v>
      </c>
      <c r="AA182" s="142">
        <v>2</v>
      </c>
      <c r="AB182" s="133">
        <v>730801</v>
      </c>
      <c r="AC182" s="143" t="s">
        <v>1013</v>
      </c>
      <c r="AD182" s="144">
        <v>0</v>
      </c>
      <c r="AE182" s="185">
        <v>675</v>
      </c>
      <c r="AF182" s="144">
        <v>0</v>
      </c>
      <c r="AG182" s="144">
        <v>0</v>
      </c>
      <c r="AH182" s="144">
        <v>0</v>
      </c>
      <c r="AI182" s="144">
        <v>0</v>
      </c>
      <c r="AJ182" s="144">
        <v>0</v>
      </c>
      <c r="AK182" s="144">
        <v>0</v>
      </c>
      <c r="AL182" s="144">
        <v>0</v>
      </c>
      <c r="AM182" s="144">
        <v>0</v>
      </c>
      <c r="AN182" s="144">
        <v>0</v>
      </c>
      <c r="AO182" s="144">
        <v>0</v>
      </c>
      <c r="AP182" s="146">
        <v>675</v>
      </c>
      <c r="AQ182" s="146">
        <f t="shared" si="6"/>
        <v>675</v>
      </c>
      <c r="AR182" s="137">
        <v>8</v>
      </c>
      <c r="AS182" s="137" t="s">
        <v>506</v>
      </c>
      <c r="AT182" s="146">
        <v>675</v>
      </c>
    </row>
    <row r="183" spans="1:46" ht="30.75" customHeight="1" x14ac:dyDescent="0.2">
      <c r="A183" s="143" t="s">
        <v>602</v>
      </c>
      <c r="B183" s="182" t="s">
        <v>603</v>
      </c>
      <c r="C183" s="182" t="s">
        <v>619</v>
      </c>
      <c r="D183" s="143" t="s">
        <v>380</v>
      </c>
      <c r="E183" s="143" t="s">
        <v>586</v>
      </c>
      <c r="F183" s="143" t="s">
        <v>620</v>
      </c>
      <c r="G183" s="143" t="s">
        <v>382</v>
      </c>
      <c r="H183" s="149" t="s">
        <v>444</v>
      </c>
      <c r="I183" s="135" t="s">
        <v>445</v>
      </c>
      <c r="J183" s="182" t="s">
        <v>766</v>
      </c>
      <c r="K183" s="143" t="s">
        <v>1022</v>
      </c>
      <c r="L183" s="187" t="s">
        <v>693</v>
      </c>
      <c r="M183" s="187" t="s">
        <v>1008</v>
      </c>
      <c r="N183" s="135" t="s">
        <v>610</v>
      </c>
      <c r="O183" s="135" t="s">
        <v>1031</v>
      </c>
      <c r="P183" s="183" t="s">
        <v>511</v>
      </c>
      <c r="Q183" s="138" t="s">
        <v>1032</v>
      </c>
      <c r="R183" s="184">
        <v>42417</v>
      </c>
      <c r="S183" s="184">
        <v>42418</v>
      </c>
      <c r="T183" s="138" t="s">
        <v>391</v>
      </c>
      <c r="U183" s="133">
        <v>73</v>
      </c>
      <c r="V183" s="138" t="s">
        <v>392</v>
      </c>
      <c r="W183" s="199" t="s">
        <v>954</v>
      </c>
      <c r="X183" s="142" t="s">
        <v>948</v>
      </c>
      <c r="Y183" s="142" t="s">
        <v>610</v>
      </c>
      <c r="Z183" s="142" t="s">
        <v>1206</v>
      </c>
      <c r="AA183" s="142">
        <v>1</v>
      </c>
      <c r="AB183" s="133">
        <v>730301</v>
      </c>
      <c r="AC183" s="143" t="s">
        <v>955</v>
      </c>
      <c r="AD183" s="144">
        <v>0</v>
      </c>
      <c r="AE183" s="144">
        <v>0</v>
      </c>
      <c r="AF183" s="185">
        <v>459</v>
      </c>
      <c r="AG183" s="144">
        <v>0</v>
      </c>
      <c r="AH183" s="144">
        <v>0</v>
      </c>
      <c r="AI183" s="144">
        <v>0</v>
      </c>
      <c r="AJ183" s="144">
        <v>0</v>
      </c>
      <c r="AK183" s="144">
        <v>0</v>
      </c>
      <c r="AL183" s="144">
        <v>0</v>
      </c>
      <c r="AM183" s="144">
        <v>0</v>
      </c>
      <c r="AN183" s="144">
        <v>0</v>
      </c>
      <c r="AO183" s="144">
        <v>0</v>
      </c>
      <c r="AP183" s="146">
        <v>459</v>
      </c>
      <c r="AQ183" s="146">
        <f t="shared" si="6"/>
        <v>459</v>
      </c>
      <c r="AR183" s="137">
        <v>64</v>
      </c>
      <c r="AS183" s="137" t="s">
        <v>416</v>
      </c>
      <c r="AT183" s="146">
        <v>459</v>
      </c>
    </row>
    <row r="184" spans="1:46" ht="30.75" customHeight="1" x14ac:dyDescent="0.2">
      <c r="A184" s="143" t="s">
        <v>602</v>
      </c>
      <c r="B184" s="182" t="s">
        <v>603</v>
      </c>
      <c r="C184" s="182" t="s">
        <v>619</v>
      </c>
      <c r="D184" s="143" t="s">
        <v>380</v>
      </c>
      <c r="E184" s="143" t="s">
        <v>586</v>
      </c>
      <c r="F184" s="143" t="s">
        <v>620</v>
      </c>
      <c r="G184" s="143" t="s">
        <v>382</v>
      </c>
      <c r="H184" s="149" t="s">
        <v>444</v>
      </c>
      <c r="I184" s="135" t="s">
        <v>445</v>
      </c>
      <c r="J184" s="182" t="s">
        <v>766</v>
      </c>
      <c r="K184" s="143" t="s">
        <v>1022</v>
      </c>
      <c r="L184" s="187" t="s">
        <v>693</v>
      </c>
      <c r="M184" s="187" t="s">
        <v>1033</v>
      </c>
      <c r="N184" s="135" t="s">
        <v>610</v>
      </c>
      <c r="O184" s="135" t="s">
        <v>1034</v>
      </c>
      <c r="P184" s="183" t="s">
        <v>511</v>
      </c>
      <c r="Q184" s="138" t="s">
        <v>1035</v>
      </c>
      <c r="R184" s="184">
        <v>42417</v>
      </c>
      <c r="S184" s="184">
        <v>42418</v>
      </c>
      <c r="T184" s="138" t="s">
        <v>391</v>
      </c>
      <c r="U184" s="133">
        <v>73</v>
      </c>
      <c r="V184" s="138" t="s">
        <v>392</v>
      </c>
      <c r="W184" s="199" t="s">
        <v>947</v>
      </c>
      <c r="X184" s="142" t="s">
        <v>948</v>
      </c>
      <c r="Y184" s="142" t="s">
        <v>610</v>
      </c>
      <c r="Z184" s="142" t="s">
        <v>1200</v>
      </c>
      <c r="AA184" s="142">
        <v>2</v>
      </c>
      <c r="AB184" s="133">
        <v>730303</v>
      </c>
      <c r="AC184" s="148" t="s">
        <v>949</v>
      </c>
      <c r="AD184" s="144">
        <v>0</v>
      </c>
      <c r="AE184" s="185">
        <v>240</v>
      </c>
      <c r="AF184" s="144">
        <v>0</v>
      </c>
      <c r="AG184" s="144">
        <v>0</v>
      </c>
      <c r="AH184" s="144">
        <v>0</v>
      </c>
      <c r="AI184" s="144">
        <v>0</v>
      </c>
      <c r="AJ184" s="144">
        <v>0</v>
      </c>
      <c r="AK184" s="144">
        <v>0</v>
      </c>
      <c r="AL184" s="144">
        <v>0</v>
      </c>
      <c r="AM184" s="144">
        <v>0</v>
      </c>
      <c r="AN184" s="144">
        <v>0</v>
      </c>
      <c r="AO184" s="144">
        <v>0</v>
      </c>
      <c r="AP184" s="146">
        <v>240</v>
      </c>
      <c r="AQ184" s="146">
        <f t="shared" si="6"/>
        <v>240</v>
      </c>
      <c r="AR184" s="137"/>
      <c r="AS184" s="137" t="s">
        <v>535</v>
      </c>
      <c r="AT184" s="146"/>
    </row>
    <row r="185" spans="1:46" ht="30.75" customHeight="1" x14ac:dyDescent="0.2">
      <c r="A185" s="143" t="s">
        <v>602</v>
      </c>
      <c r="B185" s="182" t="s">
        <v>603</v>
      </c>
      <c r="C185" s="182" t="s">
        <v>619</v>
      </c>
      <c r="D185" s="143" t="s">
        <v>380</v>
      </c>
      <c r="E185" s="143" t="s">
        <v>586</v>
      </c>
      <c r="F185" s="143" t="s">
        <v>620</v>
      </c>
      <c r="G185" s="143" t="s">
        <v>382</v>
      </c>
      <c r="H185" s="149" t="s">
        <v>444</v>
      </c>
      <c r="I185" s="135" t="s">
        <v>445</v>
      </c>
      <c r="J185" s="182" t="s">
        <v>766</v>
      </c>
      <c r="K185" s="143" t="s">
        <v>1022</v>
      </c>
      <c r="L185" s="187" t="s">
        <v>693</v>
      </c>
      <c r="M185" s="187" t="s">
        <v>1036</v>
      </c>
      <c r="N185" s="135" t="s">
        <v>610</v>
      </c>
      <c r="O185" s="135" t="s">
        <v>1037</v>
      </c>
      <c r="P185" s="183" t="s">
        <v>511</v>
      </c>
      <c r="Q185" s="138" t="s">
        <v>1038</v>
      </c>
      <c r="R185" s="184">
        <v>42417</v>
      </c>
      <c r="S185" s="184">
        <v>42418</v>
      </c>
      <c r="T185" s="138" t="s">
        <v>391</v>
      </c>
      <c r="U185" s="133">
        <v>73</v>
      </c>
      <c r="V185" s="138" t="s">
        <v>392</v>
      </c>
      <c r="W185" s="199" t="s">
        <v>947</v>
      </c>
      <c r="X185" s="142" t="s">
        <v>948</v>
      </c>
      <c r="Y185" s="142" t="s">
        <v>610</v>
      </c>
      <c r="Z185" s="142" t="s">
        <v>1200</v>
      </c>
      <c r="AA185" s="142">
        <v>2</v>
      </c>
      <c r="AB185" s="133">
        <v>730303</v>
      </c>
      <c r="AC185" s="148" t="s">
        <v>949</v>
      </c>
      <c r="AD185" s="144">
        <v>0</v>
      </c>
      <c r="AE185" s="185">
        <v>195</v>
      </c>
      <c r="AF185" s="144">
        <v>0</v>
      </c>
      <c r="AG185" s="144">
        <v>0</v>
      </c>
      <c r="AH185" s="144">
        <v>0</v>
      </c>
      <c r="AI185" s="144">
        <v>0</v>
      </c>
      <c r="AJ185" s="144">
        <v>0</v>
      </c>
      <c r="AK185" s="144">
        <v>0</v>
      </c>
      <c r="AL185" s="144">
        <v>0</v>
      </c>
      <c r="AM185" s="144">
        <v>0</v>
      </c>
      <c r="AN185" s="144">
        <v>0</v>
      </c>
      <c r="AO185" s="144">
        <v>0</v>
      </c>
      <c r="AP185" s="146">
        <v>195</v>
      </c>
      <c r="AQ185" s="146">
        <f t="shared" si="6"/>
        <v>195</v>
      </c>
      <c r="AR185" s="137"/>
      <c r="AS185" s="137" t="s">
        <v>535</v>
      </c>
      <c r="AT185" s="146"/>
    </row>
    <row r="186" spans="1:46" ht="30.75" customHeight="1" x14ac:dyDescent="0.2">
      <c r="A186" s="143" t="s">
        <v>602</v>
      </c>
      <c r="B186" s="182" t="s">
        <v>603</v>
      </c>
      <c r="C186" s="182" t="s">
        <v>619</v>
      </c>
      <c r="D186" s="143" t="s">
        <v>380</v>
      </c>
      <c r="E186" s="143" t="s">
        <v>586</v>
      </c>
      <c r="F186" s="143" t="s">
        <v>620</v>
      </c>
      <c r="G186" s="143" t="s">
        <v>382</v>
      </c>
      <c r="H186" s="149" t="s">
        <v>444</v>
      </c>
      <c r="I186" s="135" t="s">
        <v>445</v>
      </c>
      <c r="J186" s="182" t="s">
        <v>766</v>
      </c>
      <c r="K186" s="143" t="s">
        <v>1022</v>
      </c>
      <c r="L186" s="187" t="s">
        <v>693</v>
      </c>
      <c r="M186" s="187" t="s">
        <v>1023</v>
      </c>
      <c r="N186" s="135" t="s">
        <v>610</v>
      </c>
      <c r="O186" s="135" t="s">
        <v>1039</v>
      </c>
      <c r="P186" s="225" t="s">
        <v>511</v>
      </c>
      <c r="Q186" s="138" t="s">
        <v>1040</v>
      </c>
      <c r="R186" s="184">
        <v>42424</v>
      </c>
      <c r="S186" s="184">
        <v>42425</v>
      </c>
      <c r="T186" s="138" t="s">
        <v>391</v>
      </c>
      <c r="U186" s="133">
        <v>73</v>
      </c>
      <c r="V186" s="138" t="s">
        <v>392</v>
      </c>
      <c r="W186" s="153" t="s">
        <v>1012</v>
      </c>
      <c r="X186" s="142" t="s">
        <v>948</v>
      </c>
      <c r="Y186" s="142" t="s">
        <v>610</v>
      </c>
      <c r="Z186" s="142" t="s">
        <v>1194</v>
      </c>
      <c r="AA186" s="142">
        <v>2</v>
      </c>
      <c r="AB186" s="133">
        <v>730801</v>
      </c>
      <c r="AC186" s="143" t="s">
        <v>1013</v>
      </c>
      <c r="AD186" s="144">
        <v>0</v>
      </c>
      <c r="AE186" s="185">
        <v>675</v>
      </c>
      <c r="AF186" s="144">
        <v>0</v>
      </c>
      <c r="AG186" s="144">
        <v>0</v>
      </c>
      <c r="AH186" s="144">
        <v>0</v>
      </c>
      <c r="AI186" s="144">
        <v>0</v>
      </c>
      <c r="AJ186" s="144">
        <v>0</v>
      </c>
      <c r="AK186" s="144">
        <v>0</v>
      </c>
      <c r="AL186" s="144">
        <v>0</v>
      </c>
      <c r="AM186" s="144">
        <v>0</v>
      </c>
      <c r="AN186" s="144">
        <v>0</v>
      </c>
      <c r="AO186" s="144">
        <v>0</v>
      </c>
      <c r="AP186" s="146">
        <v>675</v>
      </c>
      <c r="AQ186" s="146">
        <f t="shared" si="6"/>
        <v>675</v>
      </c>
      <c r="AR186" s="137">
        <v>8</v>
      </c>
      <c r="AS186" s="137" t="s">
        <v>506</v>
      </c>
      <c r="AT186" s="146">
        <v>675</v>
      </c>
    </row>
    <row r="187" spans="1:46" ht="30.75" customHeight="1" x14ac:dyDescent="0.2">
      <c r="A187" s="143" t="s">
        <v>602</v>
      </c>
      <c r="B187" s="182" t="s">
        <v>603</v>
      </c>
      <c r="C187" s="182" t="s">
        <v>619</v>
      </c>
      <c r="D187" s="143" t="s">
        <v>380</v>
      </c>
      <c r="E187" s="143" t="s">
        <v>586</v>
      </c>
      <c r="F187" s="143" t="s">
        <v>620</v>
      </c>
      <c r="G187" s="143" t="s">
        <v>382</v>
      </c>
      <c r="H187" s="149" t="s">
        <v>444</v>
      </c>
      <c r="I187" s="135" t="s">
        <v>445</v>
      </c>
      <c r="J187" s="182" t="s">
        <v>766</v>
      </c>
      <c r="K187" s="143" t="s">
        <v>1022</v>
      </c>
      <c r="L187" s="187" t="s">
        <v>693</v>
      </c>
      <c r="M187" s="187" t="s">
        <v>1033</v>
      </c>
      <c r="N187" s="135" t="s">
        <v>610</v>
      </c>
      <c r="O187" s="135" t="s">
        <v>1041</v>
      </c>
      <c r="P187" s="225" t="s">
        <v>511</v>
      </c>
      <c r="Q187" s="138" t="s">
        <v>1042</v>
      </c>
      <c r="R187" s="184">
        <v>42424</v>
      </c>
      <c r="S187" s="184">
        <v>42425</v>
      </c>
      <c r="T187" s="138" t="s">
        <v>391</v>
      </c>
      <c r="U187" s="133">
        <v>73</v>
      </c>
      <c r="V187" s="138" t="s">
        <v>392</v>
      </c>
      <c r="W187" s="199" t="s">
        <v>947</v>
      </c>
      <c r="X187" s="142" t="s">
        <v>948</v>
      </c>
      <c r="Y187" s="142" t="s">
        <v>610</v>
      </c>
      <c r="Z187" s="142" t="s">
        <v>1200</v>
      </c>
      <c r="AA187" s="142">
        <v>2</v>
      </c>
      <c r="AB187" s="133">
        <v>730303</v>
      </c>
      <c r="AC187" s="148" t="s">
        <v>949</v>
      </c>
      <c r="AD187" s="144">
        <v>0</v>
      </c>
      <c r="AE187" s="185">
        <v>240</v>
      </c>
      <c r="AF187" s="144">
        <v>0</v>
      </c>
      <c r="AG187" s="144">
        <v>0</v>
      </c>
      <c r="AH187" s="144">
        <v>0</v>
      </c>
      <c r="AI187" s="144">
        <v>0</v>
      </c>
      <c r="AJ187" s="144">
        <v>0</v>
      </c>
      <c r="AK187" s="144">
        <v>0</v>
      </c>
      <c r="AL187" s="144">
        <v>0</v>
      </c>
      <c r="AM187" s="144">
        <v>0</v>
      </c>
      <c r="AN187" s="144">
        <v>0</v>
      </c>
      <c r="AO187" s="144">
        <v>0</v>
      </c>
      <c r="AP187" s="146">
        <v>240</v>
      </c>
      <c r="AQ187" s="146">
        <f t="shared" si="6"/>
        <v>240</v>
      </c>
      <c r="AR187" s="137"/>
      <c r="AS187" s="137" t="s">
        <v>535</v>
      </c>
      <c r="AT187" s="146"/>
    </row>
    <row r="188" spans="1:46" ht="30.75" customHeight="1" x14ac:dyDescent="0.2">
      <c r="A188" s="143" t="s">
        <v>602</v>
      </c>
      <c r="B188" s="182" t="s">
        <v>603</v>
      </c>
      <c r="C188" s="182" t="s">
        <v>619</v>
      </c>
      <c r="D188" s="143" t="s">
        <v>380</v>
      </c>
      <c r="E188" s="143" t="s">
        <v>586</v>
      </c>
      <c r="F188" s="143" t="s">
        <v>620</v>
      </c>
      <c r="G188" s="143" t="s">
        <v>382</v>
      </c>
      <c r="H188" s="149" t="s">
        <v>444</v>
      </c>
      <c r="I188" s="135" t="s">
        <v>445</v>
      </c>
      <c r="J188" s="182" t="s">
        <v>766</v>
      </c>
      <c r="K188" s="143" t="s">
        <v>1022</v>
      </c>
      <c r="L188" s="187" t="s">
        <v>693</v>
      </c>
      <c r="M188" s="187" t="s">
        <v>1036</v>
      </c>
      <c r="N188" s="135" t="s">
        <v>610</v>
      </c>
      <c r="O188" s="135" t="s">
        <v>1043</v>
      </c>
      <c r="P188" s="225" t="s">
        <v>511</v>
      </c>
      <c r="Q188" s="138" t="s">
        <v>1044</v>
      </c>
      <c r="R188" s="184">
        <v>42424</v>
      </c>
      <c r="S188" s="184">
        <v>42425</v>
      </c>
      <c r="T188" s="138" t="s">
        <v>391</v>
      </c>
      <c r="U188" s="133">
        <v>73</v>
      </c>
      <c r="V188" s="138" t="s">
        <v>392</v>
      </c>
      <c r="W188" s="199" t="s">
        <v>947</v>
      </c>
      <c r="X188" s="142" t="s">
        <v>948</v>
      </c>
      <c r="Y188" s="142" t="s">
        <v>610</v>
      </c>
      <c r="Z188" s="142" t="s">
        <v>1200</v>
      </c>
      <c r="AA188" s="142">
        <v>2</v>
      </c>
      <c r="AB188" s="133">
        <v>730303</v>
      </c>
      <c r="AC188" s="148" t="s">
        <v>949</v>
      </c>
      <c r="AD188" s="144">
        <v>0</v>
      </c>
      <c r="AE188" s="185">
        <v>195</v>
      </c>
      <c r="AF188" s="144">
        <v>0</v>
      </c>
      <c r="AG188" s="144">
        <v>0</v>
      </c>
      <c r="AH188" s="144">
        <v>0</v>
      </c>
      <c r="AI188" s="144">
        <v>0</v>
      </c>
      <c r="AJ188" s="144">
        <v>0</v>
      </c>
      <c r="AK188" s="144">
        <v>0</v>
      </c>
      <c r="AL188" s="144">
        <v>0</v>
      </c>
      <c r="AM188" s="144">
        <v>0</v>
      </c>
      <c r="AN188" s="144">
        <v>0</v>
      </c>
      <c r="AO188" s="144">
        <v>0</v>
      </c>
      <c r="AP188" s="146">
        <v>195</v>
      </c>
      <c r="AQ188" s="146">
        <f t="shared" si="6"/>
        <v>195</v>
      </c>
      <c r="AR188" s="137"/>
      <c r="AS188" s="137" t="s">
        <v>535</v>
      </c>
      <c r="AT188" s="146"/>
    </row>
    <row r="189" spans="1:46" ht="30.75" customHeight="1" x14ac:dyDescent="0.2">
      <c r="A189" s="133" t="s">
        <v>378</v>
      </c>
      <c r="B189" s="134" t="s">
        <v>378</v>
      </c>
      <c r="C189" s="133" t="s">
        <v>379</v>
      </c>
      <c r="D189" s="133" t="s">
        <v>380</v>
      </c>
      <c r="E189" s="135"/>
      <c r="F189" s="135" t="s">
        <v>381</v>
      </c>
      <c r="G189" s="135" t="s">
        <v>382</v>
      </c>
      <c r="H189" s="149" t="s">
        <v>444</v>
      </c>
      <c r="I189" s="135" t="s">
        <v>445</v>
      </c>
      <c r="J189" s="135" t="s">
        <v>724</v>
      </c>
      <c r="K189" s="135" t="s">
        <v>725</v>
      </c>
      <c r="L189" s="135" t="s">
        <v>1045</v>
      </c>
      <c r="M189" s="135" t="s">
        <v>1046</v>
      </c>
      <c r="N189" s="133">
        <v>1</v>
      </c>
      <c r="O189" s="137" t="s">
        <v>389</v>
      </c>
      <c r="P189" s="135" t="s">
        <v>511</v>
      </c>
      <c r="Q189" s="138" t="s">
        <v>1047</v>
      </c>
      <c r="R189" s="152">
        <v>42399</v>
      </c>
      <c r="S189" s="152">
        <v>42490</v>
      </c>
      <c r="T189" s="138" t="s">
        <v>391</v>
      </c>
      <c r="U189" s="133">
        <v>73</v>
      </c>
      <c r="V189" s="138" t="s">
        <v>392</v>
      </c>
      <c r="W189" s="199" t="s">
        <v>947</v>
      </c>
      <c r="X189" s="142" t="s">
        <v>948</v>
      </c>
      <c r="Y189" s="142">
        <v>1</v>
      </c>
      <c r="Z189" s="142" t="s">
        <v>1200</v>
      </c>
      <c r="AA189" s="142">
        <v>2</v>
      </c>
      <c r="AB189" s="133">
        <v>730303</v>
      </c>
      <c r="AC189" s="148" t="s">
        <v>949</v>
      </c>
      <c r="AD189" s="144">
        <v>0</v>
      </c>
      <c r="AE189" s="144">
        <v>0</v>
      </c>
      <c r="AF189" s="145">
        <v>160</v>
      </c>
      <c r="AG189" s="144">
        <v>0</v>
      </c>
      <c r="AH189" s="144">
        <v>0</v>
      </c>
      <c r="AI189" s="144">
        <v>0</v>
      </c>
      <c r="AJ189" s="144">
        <v>0</v>
      </c>
      <c r="AK189" s="144">
        <v>0</v>
      </c>
      <c r="AL189" s="144">
        <v>0</v>
      </c>
      <c r="AM189" s="144">
        <v>0</v>
      </c>
      <c r="AN189" s="144">
        <v>0</v>
      </c>
      <c r="AO189" s="144">
        <v>0</v>
      </c>
      <c r="AP189" s="146">
        <v>160</v>
      </c>
      <c r="AQ189" s="146">
        <f t="shared" si="6"/>
        <v>160</v>
      </c>
      <c r="AR189" s="137">
        <v>111</v>
      </c>
      <c r="AS189" s="137" t="s">
        <v>535</v>
      </c>
      <c r="AT189" s="146">
        <v>160</v>
      </c>
    </row>
    <row r="190" spans="1:46" ht="30.75" customHeight="1" x14ac:dyDescent="0.3">
      <c r="A190" s="133" t="s">
        <v>378</v>
      </c>
      <c r="B190" s="134" t="s">
        <v>378</v>
      </c>
      <c r="C190" s="133" t="s">
        <v>379</v>
      </c>
      <c r="D190" s="133" t="s">
        <v>380</v>
      </c>
      <c r="E190" s="135"/>
      <c r="F190" s="135" t="s">
        <v>381</v>
      </c>
      <c r="G190" s="135" t="s">
        <v>382</v>
      </c>
      <c r="H190" s="149" t="s">
        <v>444</v>
      </c>
      <c r="I190" s="135" t="s">
        <v>445</v>
      </c>
      <c r="J190" s="135" t="s">
        <v>724</v>
      </c>
      <c r="K190" s="135" t="s">
        <v>725</v>
      </c>
      <c r="L190" s="135" t="s">
        <v>1048</v>
      </c>
      <c r="M190" s="135" t="s">
        <v>1046</v>
      </c>
      <c r="N190" s="133">
        <v>1</v>
      </c>
      <c r="O190" s="137" t="s">
        <v>389</v>
      </c>
      <c r="P190" s="135" t="s">
        <v>511</v>
      </c>
      <c r="Q190" s="138" t="s">
        <v>1049</v>
      </c>
      <c r="R190" s="152">
        <v>42399</v>
      </c>
      <c r="S190" s="152">
        <v>42490</v>
      </c>
      <c r="T190" s="138" t="s">
        <v>391</v>
      </c>
      <c r="U190" s="133">
        <v>73</v>
      </c>
      <c r="V190" s="138" t="s">
        <v>392</v>
      </c>
      <c r="W190" s="199" t="s">
        <v>954</v>
      </c>
      <c r="X190" s="142" t="s">
        <v>948</v>
      </c>
      <c r="Y190" s="142">
        <v>1</v>
      </c>
      <c r="Z190" s="142" t="s">
        <v>1206</v>
      </c>
      <c r="AA190" s="142">
        <v>1</v>
      </c>
      <c r="AB190" s="133">
        <v>730301</v>
      </c>
      <c r="AC190" s="133" t="s">
        <v>955</v>
      </c>
      <c r="AD190" s="144">
        <v>0</v>
      </c>
      <c r="AE190" s="144">
        <v>0</v>
      </c>
      <c r="AF190" s="145">
        <v>250</v>
      </c>
      <c r="AG190" s="144">
        <v>0</v>
      </c>
      <c r="AH190" s="144">
        <v>0</v>
      </c>
      <c r="AI190" s="144">
        <v>0</v>
      </c>
      <c r="AJ190" s="144">
        <v>0</v>
      </c>
      <c r="AK190" s="144">
        <v>0</v>
      </c>
      <c r="AL190" s="144">
        <v>0</v>
      </c>
      <c r="AM190" s="144">
        <v>0</v>
      </c>
      <c r="AN190" s="144">
        <v>0</v>
      </c>
      <c r="AO190" s="144">
        <v>0</v>
      </c>
      <c r="AP190" s="146">
        <v>250</v>
      </c>
      <c r="AQ190" s="146">
        <f t="shared" si="6"/>
        <v>250</v>
      </c>
      <c r="AR190" s="137">
        <v>112</v>
      </c>
      <c r="AS190" s="147" t="s">
        <v>396</v>
      </c>
      <c r="AT190" s="146">
        <v>250</v>
      </c>
    </row>
    <row r="191" spans="1:46" ht="30.75" customHeight="1" x14ac:dyDescent="0.2">
      <c r="A191" s="133" t="s">
        <v>378</v>
      </c>
      <c r="B191" s="134" t="s">
        <v>378</v>
      </c>
      <c r="C191" s="133" t="s">
        <v>379</v>
      </c>
      <c r="D191" s="133" t="s">
        <v>380</v>
      </c>
      <c r="E191" s="135"/>
      <c r="F191" s="135" t="s">
        <v>381</v>
      </c>
      <c r="G191" s="135" t="s">
        <v>382</v>
      </c>
      <c r="H191" s="149" t="s">
        <v>444</v>
      </c>
      <c r="I191" s="135" t="s">
        <v>445</v>
      </c>
      <c r="J191" s="135" t="s">
        <v>724</v>
      </c>
      <c r="K191" s="135" t="s">
        <v>725</v>
      </c>
      <c r="L191" s="135" t="s">
        <v>1045</v>
      </c>
      <c r="M191" s="135" t="s">
        <v>1050</v>
      </c>
      <c r="N191" s="133">
        <v>1</v>
      </c>
      <c r="O191" s="137" t="s">
        <v>389</v>
      </c>
      <c r="P191" s="135" t="s">
        <v>511</v>
      </c>
      <c r="Q191" s="138" t="s">
        <v>1051</v>
      </c>
      <c r="R191" s="152">
        <v>42399</v>
      </c>
      <c r="S191" s="152">
        <v>42490</v>
      </c>
      <c r="T191" s="138" t="s">
        <v>391</v>
      </c>
      <c r="U191" s="133">
        <v>73</v>
      </c>
      <c r="V191" s="138" t="s">
        <v>392</v>
      </c>
      <c r="W191" s="199" t="s">
        <v>947</v>
      </c>
      <c r="X191" s="142" t="s">
        <v>948</v>
      </c>
      <c r="Y191" s="142">
        <v>1</v>
      </c>
      <c r="Z191" s="142" t="s">
        <v>1200</v>
      </c>
      <c r="AA191" s="142">
        <v>2</v>
      </c>
      <c r="AB191" s="133">
        <v>730303</v>
      </c>
      <c r="AC191" s="148" t="s">
        <v>949</v>
      </c>
      <c r="AD191" s="144">
        <v>0</v>
      </c>
      <c r="AE191" s="144">
        <v>0</v>
      </c>
      <c r="AF191" s="145">
        <v>320</v>
      </c>
      <c r="AG191" s="144">
        <v>0</v>
      </c>
      <c r="AH191" s="144">
        <v>0</v>
      </c>
      <c r="AI191" s="144">
        <v>0</v>
      </c>
      <c r="AJ191" s="144">
        <v>0</v>
      </c>
      <c r="AK191" s="144">
        <v>0</v>
      </c>
      <c r="AL191" s="144">
        <v>0</v>
      </c>
      <c r="AM191" s="144">
        <v>0</v>
      </c>
      <c r="AN191" s="144">
        <v>0</v>
      </c>
      <c r="AO191" s="144">
        <v>0</v>
      </c>
      <c r="AP191" s="146">
        <v>320</v>
      </c>
      <c r="AQ191" s="146">
        <f t="shared" si="6"/>
        <v>320</v>
      </c>
      <c r="AR191" s="137">
        <v>111</v>
      </c>
      <c r="AS191" s="137" t="s">
        <v>535</v>
      </c>
      <c r="AT191" s="146">
        <v>320</v>
      </c>
    </row>
    <row r="192" spans="1:46" ht="30.75" customHeight="1" x14ac:dyDescent="0.3">
      <c r="A192" s="133" t="s">
        <v>378</v>
      </c>
      <c r="B192" s="134" t="s">
        <v>378</v>
      </c>
      <c r="C192" s="133" t="s">
        <v>379</v>
      </c>
      <c r="D192" s="133" t="s">
        <v>380</v>
      </c>
      <c r="E192" s="135"/>
      <c r="F192" s="135" t="s">
        <v>381</v>
      </c>
      <c r="G192" s="135" t="s">
        <v>382</v>
      </c>
      <c r="H192" s="149" t="s">
        <v>444</v>
      </c>
      <c r="I192" s="135" t="s">
        <v>445</v>
      </c>
      <c r="J192" s="135" t="s">
        <v>724</v>
      </c>
      <c r="K192" s="135" t="s">
        <v>725</v>
      </c>
      <c r="L192" s="135" t="s">
        <v>1048</v>
      </c>
      <c r="M192" s="135" t="s">
        <v>1050</v>
      </c>
      <c r="N192" s="133">
        <v>1</v>
      </c>
      <c r="O192" s="137" t="s">
        <v>389</v>
      </c>
      <c r="P192" s="135" t="s">
        <v>511</v>
      </c>
      <c r="Q192" s="138" t="s">
        <v>1052</v>
      </c>
      <c r="R192" s="152">
        <v>42399</v>
      </c>
      <c r="S192" s="152">
        <v>42490</v>
      </c>
      <c r="T192" s="138" t="s">
        <v>391</v>
      </c>
      <c r="U192" s="133">
        <v>73</v>
      </c>
      <c r="V192" s="138" t="s">
        <v>392</v>
      </c>
      <c r="W192" s="199" t="s">
        <v>954</v>
      </c>
      <c r="X192" s="142" t="s">
        <v>948</v>
      </c>
      <c r="Y192" s="142">
        <v>1</v>
      </c>
      <c r="Z192" s="142" t="s">
        <v>1206</v>
      </c>
      <c r="AA192" s="142">
        <v>1</v>
      </c>
      <c r="AB192" s="133">
        <v>730301</v>
      </c>
      <c r="AC192" s="133" t="s">
        <v>955</v>
      </c>
      <c r="AD192" s="144">
        <v>0</v>
      </c>
      <c r="AE192" s="144">
        <v>0</v>
      </c>
      <c r="AF192" s="145">
        <v>500</v>
      </c>
      <c r="AG192" s="144">
        <v>0</v>
      </c>
      <c r="AH192" s="144">
        <v>0</v>
      </c>
      <c r="AI192" s="144">
        <v>0</v>
      </c>
      <c r="AJ192" s="144">
        <v>0</v>
      </c>
      <c r="AK192" s="144">
        <v>0</v>
      </c>
      <c r="AL192" s="144">
        <v>0</v>
      </c>
      <c r="AM192" s="144">
        <v>0</v>
      </c>
      <c r="AN192" s="144">
        <v>0</v>
      </c>
      <c r="AO192" s="144">
        <v>0</v>
      </c>
      <c r="AP192" s="146">
        <v>500</v>
      </c>
      <c r="AQ192" s="146">
        <f t="shared" si="6"/>
        <v>500</v>
      </c>
      <c r="AR192" s="137">
        <v>112</v>
      </c>
      <c r="AS192" s="147" t="s">
        <v>396</v>
      </c>
      <c r="AT192" s="146">
        <v>500</v>
      </c>
    </row>
    <row r="193" spans="1:48" ht="30.75" customHeight="1" x14ac:dyDescent="0.2">
      <c r="A193" s="158" t="s">
        <v>763</v>
      </c>
      <c r="B193" s="158" t="s">
        <v>398</v>
      </c>
      <c r="C193" s="158" t="s">
        <v>764</v>
      </c>
      <c r="D193" s="158" t="s">
        <v>380</v>
      </c>
      <c r="E193" s="161" t="s">
        <v>400</v>
      </c>
      <c r="F193" s="161" t="s">
        <v>400</v>
      </c>
      <c r="G193" s="143" t="s">
        <v>495</v>
      </c>
      <c r="H193" s="137">
        <v>15</v>
      </c>
      <c r="I193" s="137" t="s">
        <v>765</v>
      </c>
      <c r="J193" s="161" t="s">
        <v>588</v>
      </c>
      <c r="K193" s="133" t="s">
        <v>1053</v>
      </c>
      <c r="L193" s="140" t="s">
        <v>17</v>
      </c>
      <c r="M193" s="200" t="s">
        <v>1054</v>
      </c>
      <c r="N193" s="137">
        <v>2</v>
      </c>
      <c r="O193" s="137" t="s">
        <v>389</v>
      </c>
      <c r="P193" s="190"/>
      <c r="Q193" s="138" t="s">
        <v>1055</v>
      </c>
      <c r="R193" s="201">
        <v>42401</v>
      </c>
      <c r="S193" s="201">
        <v>42428</v>
      </c>
      <c r="T193" s="161" t="s">
        <v>391</v>
      </c>
      <c r="U193" s="137">
        <v>73</v>
      </c>
      <c r="V193" s="138" t="s">
        <v>392</v>
      </c>
      <c r="W193" s="224" t="s">
        <v>993</v>
      </c>
      <c r="X193" s="142" t="s">
        <v>948</v>
      </c>
      <c r="Y193" s="142">
        <v>2</v>
      </c>
      <c r="Z193" s="142" t="s">
        <v>1200</v>
      </c>
      <c r="AA193" s="142">
        <v>3</v>
      </c>
      <c r="AB193" s="137">
        <v>730304</v>
      </c>
      <c r="AC193" s="148" t="s">
        <v>1056</v>
      </c>
      <c r="AD193" s="144">
        <v>0</v>
      </c>
      <c r="AE193" s="144">
        <v>0</v>
      </c>
      <c r="AF193" s="175">
        <v>8626.6</v>
      </c>
      <c r="AG193" s="144">
        <v>0</v>
      </c>
      <c r="AH193" s="144">
        <v>0</v>
      </c>
      <c r="AI193" s="144">
        <v>0</v>
      </c>
      <c r="AJ193" s="144">
        <v>0</v>
      </c>
      <c r="AK193" s="144">
        <v>0</v>
      </c>
      <c r="AL193" s="144">
        <v>0</v>
      </c>
      <c r="AM193" s="144">
        <v>0</v>
      </c>
      <c r="AN193" s="144">
        <v>0</v>
      </c>
      <c r="AO193" s="144">
        <v>9641.7999999999993</v>
      </c>
      <c r="AP193" s="146">
        <v>18268.400000000001</v>
      </c>
      <c r="AQ193" s="146">
        <f t="shared" si="6"/>
        <v>18268.400000000001</v>
      </c>
      <c r="AR193" s="137">
        <v>88</v>
      </c>
      <c r="AS193" s="137" t="s">
        <v>535</v>
      </c>
      <c r="AT193" s="181">
        <v>18268.400000000001</v>
      </c>
    </row>
    <row r="194" spans="1:48" ht="30.75" customHeight="1" x14ac:dyDescent="0.2">
      <c r="A194" s="158" t="s">
        <v>763</v>
      </c>
      <c r="B194" s="158" t="s">
        <v>398</v>
      </c>
      <c r="C194" s="158" t="s">
        <v>764</v>
      </c>
      <c r="D194" s="158" t="s">
        <v>380</v>
      </c>
      <c r="E194" s="161" t="s">
        <v>400</v>
      </c>
      <c r="F194" s="161" t="s">
        <v>400</v>
      </c>
      <c r="G194" s="143" t="s">
        <v>495</v>
      </c>
      <c r="H194" s="137">
        <v>15</v>
      </c>
      <c r="I194" s="137" t="s">
        <v>765</v>
      </c>
      <c r="J194" s="161" t="s">
        <v>588</v>
      </c>
      <c r="K194" s="143" t="s">
        <v>1057</v>
      </c>
      <c r="L194" s="140" t="s">
        <v>17</v>
      </c>
      <c r="M194" s="200" t="s">
        <v>1058</v>
      </c>
      <c r="N194" s="137">
        <v>3</v>
      </c>
      <c r="O194" s="137" t="s">
        <v>389</v>
      </c>
      <c r="P194" s="190"/>
      <c r="Q194" s="138" t="s">
        <v>1059</v>
      </c>
      <c r="R194" s="201">
        <v>42705</v>
      </c>
      <c r="S194" s="201">
        <v>42719</v>
      </c>
      <c r="T194" s="161" t="s">
        <v>391</v>
      </c>
      <c r="U194" s="137">
        <v>73</v>
      </c>
      <c r="V194" s="138" t="s">
        <v>392</v>
      </c>
      <c r="W194" s="224" t="s">
        <v>998</v>
      </c>
      <c r="X194" s="142" t="s">
        <v>948</v>
      </c>
      <c r="Y194" s="142">
        <v>3</v>
      </c>
      <c r="Z194" s="142" t="s">
        <v>1193</v>
      </c>
      <c r="AA194" s="142">
        <v>3</v>
      </c>
      <c r="AB194" s="137">
        <v>730302</v>
      </c>
      <c r="AC194" s="143" t="s">
        <v>999</v>
      </c>
      <c r="AD194" s="144">
        <v>0</v>
      </c>
      <c r="AE194" s="144">
        <v>0</v>
      </c>
      <c r="AF194" s="144">
        <v>5106.6000000000004</v>
      </c>
      <c r="AG194" s="144">
        <v>0</v>
      </c>
      <c r="AH194" s="144">
        <v>0</v>
      </c>
      <c r="AI194" s="144">
        <v>0</v>
      </c>
      <c r="AJ194" s="144">
        <v>0</v>
      </c>
      <c r="AK194" s="144">
        <v>0</v>
      </c>
      <c r="AL194" s="144">
        <v>0</v>
      </c>
      <c r="AM194" s="144">
        <v>0</v>
      </c>
      <c r="AN194" s="144">
        <v>0</v>
      </c>
      <c r="AO194" s="175">
        <f>6000-1528.13</f>
        <v>4471.87</v>
      </c>
      <c r="AP194" s="146">
        <f>SUM(AD194:AO194)</f>
        <v>9578.4700000000012</v>
      </c>
      <c r="AQ194" s="146">
        <f t="shared" si="6"/>
        <v>9578.4700000000012</v>
      </c>
      <c r="AR194" s="137">
        <v>92</v>
      </c>
      <c r="AS194" s="137" t="s">
        <v>506</v>
      </c>
      <c r="AT194" s="181">
        <v>11106.6</v>
      </c>
    </row>
    <row r="195" spans="1:48" ht="30.75" customHeight="1" x14ac:dyDescent="0.2">
      <c r="A195" s="158" t="s">
        <v>397</v>
      </c>
      <c r="B195" s="158" t="s">
        <v>398</v>
      </c>
      <c r="C195" s="158" t="s">
        <v>480</v>
      </c>
      <c r="D195" s="158" t="s">
        <v>380</v>
      </c>
      <c r="E195" s="158" t="s">
        <v>493</v>
      </c>
      <c r="F195" s="158" t="s">
        <v>493</v>
      </c>
      <c r="G195" s="143" t="s">
        <v>402</v>
      </c>
      <c r="H195" s="137">
        <v>16</v>
      </c>
      <c r="I195" s="158" t="s">
        <v>809</v>
      </c>
      <c r="J195" s="151" t="s">
        <v>588</v>
      </c>
      <c r="K195" s="151" t="s">
        <v>1060</v>
      </c>
      <c r="L195" s="151" t="s">
        <v>1061</v>
      </c>
      <c r="M195" s="151" t="s">
        <v>1062</v>
      </c>
      <c r="N195" s="137">
        <v>1</v>
      </c>
      <c r="O195" s="137" t="s">
        <v>389</v>
      </c>
      <c r="P195" s="215"/>
      <c r="Q195" s="138" t="s">
        <v>1063</v>
      </c>
      <c r="R195" s="216">
        <v>42458</v>
      </c>
      <c r="S195" s="216">
        <v>42469</v>
      </c>
      <c r="T195" s="215" t="s">
        <v>391</v>
      </c>
      <c r="U195" s="137">
        <v>73</v>
      </c>
      <c r="V195" s="138" t="s">
        <v>392</v>
      </c>
      <c r="W195" s="224" t="s">
        <v>993</v>
      </c>
      <c r="X195" s="142" t="s">
        <v>948</v>
      </c>
      <c r="Y195" s="142">
        <v>1</v>
      </c>
      <c r="Z195" s="142" t="s">
        <v>1200</v>
      </c>
      <c r="AA195" s="142">
        <v>3</v>
      </c>
      <c r="AB195" s="137">
        <v>730304</v>
      </c>
      <c r="AC195" s="154" t="s">
        <v>994</v>
      </c>
      <c r="AD195" s="144">
        <v>0</v>
      </c>
      <c r="AE195" s="144">
        <v>0</v>
      </c>
      <c r="AF195" s="217">
        <v>3035</v>
      </c>
      <c r="AG195" s="144">
        <v>0</v>
      </c>
      <c r="AH195" s="144">
        <v>0</v>
      </c>
      <c r="AI195" s="144">
        <v>0</v>
      </c>
      <c r="AJ195" s="144">
        <v>0</v>
      </c>
      <c r="AK195" s="144">
        <v>0</v>
      </c>
      <c r="AL195" s="144">
        <v>0</v>
      </c>
      <c r="AM195" s="144">
        <v>0</v>
      </c>
      <c r="AN195" s="144">
        <v>0</v>
      </c>
      <c r="AO195" s="144">
        <v>0</v>
      </c>
      <c r="AP195" s="146">
        <v>3035</v>
      </c>
      <c r="AQ195" s="146">
        <f t="shared" si="6"/>
        <v>3035</v>
      </c>
      <c r="AR195" s="137"/>
      <c r="AS195" s="137" t="s">
        <v>535</v>
      </c>
      <c r="AT195" s="146"/>
    </row>
    <row r="196" spans="1:48" ht="30.75" customHeight="1" x14ac:dyDescent="0.2">
      <c r="A196" s="158" t="s">
        <v>397</v>
      </c>
      <c r="B196" s="158" t="s">
        <v>398</v>
      </c>
      <c r="C196" s="158" t="s">
        <v>480</v>
      </c>
      <c r="D196" s="158" t="s">
        <v>380</v>
      </c>
      <c r="E196" s="158" t="s">
        <v>493</v>
      </c>
      <c r="F196" s="158" t="s">
        <v>493</v>
      </c>
      <c r="G196" s="143" t="s">
        <v>402</v>
      </c>
      <c r="H196" s="137">
        <v>16</v>
      </c>
      <c r="I196" s="158" t="s">
        <v>809</v>
      </c>
      <c r="J196" s="151" t="s">
        <v>588</v>
      </c>
      <c r="K196" s="151" t="s">
        <v>1060</v>
      </c>
      <c r="L196" s="151" t="s">
        <v>1061</v>
      </c>
      <c r="M196" s="151" t="s">
        <v>1064</v>
      </c>
      <c r="N196" s="137">
        <v>2</v>
      </c>
      <c r="O196" s="137" t="s">
        <v>389</v>
      </c>
      <c r="P196" s="215"/>
      <c r="Q196" s="138" t="s">
        <v>1065</v>
      </c>
      <c r="R196" s="216">
        <v>42458</v>
      </c>
      <c r="S196" s="216">
        <v>42469</v>
      </c>
      <c r="T196" s="215" t="s">
        <v>391</v>
      </c>
      <c r="U196" s="137">
        <v>73</v>
      </c>
      <c r="V196" s="138" t="s">
        <v>392</v>
      </c>
      <c r="W196" s="224" t="s">
        <v>998</v>
      </c>
      <c r="X196" s="142" t="s">
        <v>948</v>
      </c>
      <c r="Y196" s="142">
        <v>2</v>
      </c>
      <c r="Z196" s="142" t="s">
        <v>1193</v>
      </c>
      <c r="AA196" s="142">
        <v>3</v>
      </c>
      <c r="AB196" s="137">
        <v>730302</v>
      </c>
      <c r="AC196" s="154" t="s">
        <v>999</v>
      </c>
      <c r="AD196" s="144">
        <v>0</v>
      </c>
      <c r="AE196" s="144">
        <v>0</v>
      </c>
      <c r="AF196" s="217">
        <v>1578</v>
      </c>
      <c r="AG196" s="144">
        <v>0</v>
      </c>
      <c r="AH196" s="144">
        <v>0</v>
      </c>
      <c r="AI196" s="144">
        <v>0</v>
      </c>
      <c r="AJ196" s="144">
        <v>0</v>
      </c>
      <c r="AK196" s="144">
        <v>0</v>
      </c>
      <c r="AL196" s="144">
        <v>0</v>
      </c>
      <c r="AM196" s="144">
        <v>0</v>
      </c>
      <c r="AN196" s="144">
        <v>0</v>
      </c>
      <c r="AO196" s="144">
        <v>0</v>
      </c>
      <c r="AP196" s="146">
        <f>SUM(AD196:AO196)</f>
        <v>1578</v>
      </c>
      <c r="AQ196" s="146">
        <f t="shared" si="6"/>
        <v>1578</v>
      </c>
      <c r="AR196" s="137">
        <v>119</v>
      </c>
      <c r="AS196" s="137" t="s">
        <v>555</v>
      </c>
      <c r="AT196" s="146">
        <v>1578</v>
      </c>
      <c r="AV196" s="159">
        <v>1528.13</v>
      </c>
    </row>
    <row r="197" spans="1:48" ht="30.75" customHeight="1" x14ac:dyDescent="0.2">
      <c r="A197" s="158" t="s">
        <v>397</v>
      </c>
      <c r="B197" s="158" t="s">
        <v>398</v>
      </c>
      <c r="C197" s="158" t="s">
        <v>480</v>
      </c>
      <c r="D197" s="158" t="s">
        <v>380</v>
      </c>
      <c r="E197" s="158" t="s">
        <v>493</v>
      </c>
      <c r="F197" s="158" t="s">
        <v>493</v>
      </c>
      <c r="G197" s="143" t="s">
        <v>402</v>
      </c>
      <c r="H197" s="137">
        <v>16</v>
      </c>
      <c r="I197" s="158" t="s">
        <v>809</v>
      </c>
      <c r="J197" s="151" t="s">
        <v>588</v>
      </c>
      <c r="K197" s="151" t="s">
        <v>1060</v>
      </c>
      <c r="L197" s="151" t="s">
        <v>1061</v>
      </c>
      <c r="M197" s="151" t="s">
        <v>1066</v>
      </c>
      <c r="N197" s="137">
        <v>1</v>
      </c>
      <c r="O197" s="137" t="s">
        <v>389</v>
      </c>
      <c r="P197" s="215"/>
      <c r="Q197" s="138" t="s">
        <v>1067</v>
      </c>
      <c r="R197" s="216">
        <v>42394</v>
      </c>
      <c r="S197" s="216">
        <v>42398</v>
      </c>
      <c r="T197" s="215" t="s">
        <v>391</v>
      </c>
      <c r="U197" s="137">
        <v>73</v>
      </c>
      <c r="V197" s="138" t="s">
        <v>392</v>
      </c>
      <c r="W197" s="224" t="s">
        <v>993</v>
      </c>
      <c r="X197" s="142" t="s">
        <v>948</v>
      </c>
      <c r="Y197" s="142">
        <v>1</v>
      </c>
      <c r="Z197" s="142" t="s">
        <v>1200</v>
      </c>
      <c r="AA197" s="142">
        <v>3</v>
      </c>
      <c r="AB197" s="137">
        <v>730304</v>
      </c>
      <c r="AC197" s="154" t="s">
        <v>994</v>
      </c>
      <c r="AD197" s="144">
        <v>0</v>
      </c>
      <c r="AE197" s="144">
        <v>0</v>
      </c>
      <c r="AF197" s="144">
        <v>0</v>
      </c>
      <c r="AG197" s="144">
        <v>0</v>
      </c>
      <c r="AH197" s="144">
        <v>0</v>
      </c>
      <c r="AI197" s="175">
        <v>0</v>
      </c>
      <c r="AJ197" s="144">
        <v>0</v>
      </c>
      <c r="AK197" s="144">
        <v>0</v>
      </c>
      <c r="AL197" s="144">
        <v>0</v>
      </c>
      <c r="AM197" s="144">
        <v>0</v>
      </c>
      <c r="AN197" s="144">
        <v>0</v>
      </c>
      <c r="AO197" s="144">
        <v>0</v>
      </c>
      <c r="AP197" s="146">
        <f t="shared" ref="AP197:AP199" si="8">SUM(AD197:AO197)</f>
        <v>0</v>
      </c>
      <c r="AQ197" s="146">
        <f t="shared" si="6"/>
        <v>0</v>
      </c>
      <c r="AR197" s="137"/>
      <c r="AS197" s="137" t="s">
        <v>535</v>
      </c>
      <c r="AT197" s="146"/>
    </row>
    <row r="198" spans="1:48" ht="30.75" customHeight="1" x14ac:dyDescent="0.2">
      <c r="A198" s="158" t="s">
        <v>397</v>
      </c>
      <c r="B198" s="158" t="s">
        <v>398</v>
      </c>
      <c r="C198" s="158" t="s">
        <v>480</v>
      </c>
      <c r="D198" s="158" t="s">
        <v>380</v>
      </c>
      <c r="E198" s="158" t="s">
        <v>493</v>
      </c>
      <c r="F198" s="158" t="s">
        <v>493</v>
      </c>
      <c r="G198" s="143" t="s">
        <v>402</v>
      </c>
      <c r="H198" s="137">
        <v>16</v>
      </c>
      <c r="I198" s="158" t="s">
        <v>809</v>
      </c>
      <c r="J198" s="151" t="s">
        <v>588</v>
      </c>
      <c r="K198" s="151" t="s">
        <v>1060</v>
      </c>
      <c r="L198" s="151" t="s">
        <v>1061</v>
      </c>
      <c r="M198" s="151" t="s">
        <v>1068</v>
      </c>
      <c r="N198" s="137">
        <v>1</v>
      </c>
      <c r="O198" s="137" t="s">
        <v>389</v>
      </c>
      <c r="P198" s="215"/>
      <c r="Q198" s="138" t="s">
        <v>1069</v>
      </c>
      <c r="R198" s="216">
        <v>42394</v>
      </c>
      <c r="S198" s="216">
        <v>42398</v>
      </c>
      <c r="T198" s="215" t="s">
        <v>391</v>
      </c>
      <c r="U198" s="137">
        <v>73</v>
      </c>
      <c r="V198" s="138" t="s">
        <v>392</v>
      </c>
      <c r="W198" s="224" t="s">
        <v>993</v>
      </c>
      <c r="X198" s="142" t="s">
        <v>948</v>
      </c>
      <c r="Y198" s="142">
        <v>1</v>
      </c>
      <c r="Z198" s="142" t="s">
        <v>1200</v>
      </c>
      <c r="AA198" s="142">
        <v>3</v>
      </c>
      <c r="AB198" s="137">
        <v>730304</v>
      </c>
      <c r="AC198" s="154" t="s">
        <v>994</v>
      </c>
      <c r="AD198" s="144">
        <v>0</v>
      </c>
      <c r="AE198" s="144">
        <v>0</v>
      </c>
      <c r="AF198" s="144">
        <v>0</v>
      </c>
      <c r="AG198" s="144">
        <v>0</v>
      </c>
      <c r="AH198" s="144">
        <v>0</v>
      </c>
      <c r="AI198" s="175">
        <v>0</v>
      </c>
      <c r="AJ198" s="144">
        <v>0</v>
      </c>
      <c r="AK198" s="144">
        <v>0</v>
      </c>
      <c r="AL198" s="144">
        <v>0</v>
      </c>
      <c r="AM198" s="144">
        <v>0</v>
      </c>
      <c r="AN198" s="144">
        <v>0</v>
      </c>
      <c r="AO198" s="144">
        <v>0</v>
      </c>
      <c r="AP198" s="146">
        <f t="shared" si="8"/>
        <v>0</v>
      </c>
      <c r="AQ198" s="146">
        <f t="shared" ref="AQ198:AQ214" si="9">SUM(AD198:AO198)</f>
        <v>0</v>
      </c>
      <c r="AR198" s="137"/>
      <c r="AS198" s="137" t="s">
        <v>535</v>
      </c>
      <c r="AT198" s="146"/>
    </row>
    <row r="199" spans="1:48" ht="30.75" customHeight="1" x14ac:dyDescent="0.2">
      <c r="A199" s="158" t="s">
        <v>397</v>
      </c>
      <c r="B199" s="158" t="s">
        <v>398</v>
      </c>
      <c r="C199" s="158" t="s">
        <v>480</v>
      </c>
      <c r="D199" s="158" t="s">
        <v>380</v>
      </c>
      <c r="E199" s="158" t="s">
        <v>493</v>
      </c>
      <c r="F199" s="158" t="s">
        <v>493</v>
      </c>
      <c r="G199" s="143" t="s">
        <v>402</v>
      </c>
      <c r="H199" s="137">
        <v>16</v>
      </c>
      <c r="I199" s="158" t="s">
        <v>809</v>
      </c>
      <c r="J199" s="151" t="s">
        <v>588</v>
      </c>
      <c r="K199" s="151" t="s">
        <v>1060</v>
      </c>
      <c r="L199" s="151" t="s">
        <v>1061</v>
      </c>
      <c r="M199" s="151" t="s">
        <v>1070</v>
      </c>
      <c r="N199" s="137">
        <v>2</v>
      </c>
      <c r="O199" s="137" t="s">
        <v>389</v>
      </c>
      <c r="P199" s="215"/>
      <c r="Q199" s="138" t="s">
        <v>1071</v>
      </c>
      <c r="R199" s="216">
        <v>42394</v>
      </c>
      <c r="S199" s="216">
        <v>42398</v>
      </c>
      <c r="T199" s="215" t="s">
        <v>391</v>
      </c>
      <c r="U199" s="137">
        <v>73</v>
      </c>
      <c r="V199" s="138" t="s">
        <v>392</v>
      </c>
      <c r="W199" s="224" t="s">
        <v>998</v>
      </c>
      <c r="X199" s="142" t="s">
        <v>948</v>
      </c>
      <c r="Y199" s="142">
        <v>2</v>
      </c>
      <c r="Z199" s="142" t="s">
        <v>1193</v>
      </c>
      <c r="AA199" s="142">
        <v>3</v>
      </c>
      <c r="AB199" s="137">
        <v>730302</v>
      </c>
      <c r="AC199" s="154" t="s">
        <v>999</v>
      </c>
      <c r="AD199" s="144">
        <v>0</v>
      </c>
      <c r="AE199" s="144">
        <v>0</v>
      </c>
      <c r="AF199" s="144">
        <v>0</v>
      </c>
      <c r="AG199" s="144">
        <v>0</v>
      </c>
      <c r="AH199" s="144">
        <v>0</v>
      </c>
      <c r="AI199" s="175">
        <v>0</v>
      </c>
      <c r="AJ199" s="144">
        <v>0</v>
      </c>
      <c r="AK199" s="144">
        <v>0</v>
      </c>
      <c r="AL199" s="144">
        <v>0</v>
      </c>
      <c r="AM199" s="144">
        <v>0</v>
      </c>
      <c r="AN199" s="144">
        <v>0</v>
      </c>
      <c r="AO199" s="144">
        <v>0</v>
      </c>
      <c r="AP199" s="146">
        <f t="shared" si="8"/>
        <v>0</v>
      </c>
      <c r="AQ199" s="146">
        <f t="shared" si="9"/>
        <v>0</v>
      </c>
      <c r="AR199" s="137"/>
      <c r="AS199" s="137" t="s">
        <v>465</v>
      </c>
      <c r="AT199" s="146"/>
    </row>
    <row r="200" spans="1:48" ht="30.75" customHeight="1" x14ac:dyDescent="0.2">
      <c r="A200" s="158" t="s">
        <v>397</v>
      </c>
      <c r="B200" s="158" t="s">
        <v>398</v>
      </c>
      <c r="C200" s="158" t="s">
        <v>480</v>
      </c>
      <c r="D200" s="158" t="s">
        <v>380</v>
      </c>
      <c r="E200" s="158" t="s">
        <v>493</v>
      </c>
      <c r="F200" s="158" t="s">
        <v>493</v>
      </c>
      <c r="G200" s="143" t="s">
        <v>402</v>
      </c>
      <c r="H200" s="137">
        <v>16</v>
      </c>
      <c r="I200" s="158" t="s">
        <v>809</v>
      </c>
      <c r="J200" s="151" t="s">
        <v>588</v>
      </c>
      <c r="K200" s="151" t="s">
        <v>1060</v>
      </c>
      <c r="L200" s="151" t="s">
        <v>1061</v>
      </c>
      <c r="M200" s="151" t="s">
        <v>1072</v>
      </c>
      <c r="N200" s="137">
        <v>1</v>
      </c>
      <c r="O200" s="137" t="s">
        <v>389</v>
      </c>
      <c r="P200" s="215"/>
      <c r="Q200" s="138" t="s">
        <v>1073</v>
      </c>
      <c r="R200" s="216">
        <v>42464</v>
      </c>
      <c r="S200" s="216">
        <v>42468</v>
      </c>
      <c r="T200" s="215" t="s">
        <v>391</v>
      </c>
      <c r="U200" s="137">
        <v>73</v>
      </c>
      <c r="V200" s="138" t="s">
        <v>392</v>
      </c>
      <c r="W200" s="224" t="s">
        <v>993</v>
      </c>
      <c r="X200" s="142" t="s">
        <v>948</v>
      </c>
      <c r="Y200" s="142">
        <v>1</v>
      </c>
      <c r="Z200" s="142" t="s">
        <v>1200</v>
      </c>
      <c r="AA200" s="142">
        <v>3</v>
      </c>
      <c r="AB200" s="137">
        <v>730304</v>
      </c>
      <c r="AC200" s="154" t="s">
        <v>994</v>
      </c>
      <c r="AD200" s="144">
        <v>0</v>
      </c>
      <c r="AE200" s="144">
        <v>0</v>
      </c>
      <c r="AF200" s="144">
        <v>0</v>
      </c>
      <c r="AG200" s="217">
        <v>1753</v>
      </c>
      <c r="AH200" s="144">
        <v>0</v>
      </c>
      <c r="AI200" s="144">
        <v>0</v>
      </c>
      <c r="AJ200" s="144">
        <v>0</v>
      </c>
      <c r="AK200" s="144">
        <v>0</v>
      </c>
      <c r="AL200" s="144">
        <v>0</v>
      </c>
      <c r="AM200" s="144">
        <v>0</v>
      </c>
      <c r="AN200" s="144">
        <v>0</v>
      </c>
      <c r="AO200" s="144">
        <v>0</v>
      </c>
      <c r="AP200" s="146">
        <v>1753</v>
      </c>
      <c r="AQ200" s="146">
        <f t="shared" si="9"/>
        <v>1753</v>
      </c>
      <c r="AR200" s="137"/>
      <c r="AS200" s="137" t="s">
        <v>535</v>
      </c>
      <c r="AT200" s="146"/>
    </row>
    <row r="201" spans="1:48" ht="30.75" customHeight="1" x14ac:dyDescent="0.2">
      <c r="A201" s="158" t="s">
        <v>397</v>
      </c>
      <c r="B201" s="158" t="s">
        <v>398</v>
      </c>
      <c r="C201" s="158" t="s">
        <v>480</v>
      </c>
      <c r="D201" s="158" t="s">
        <v>380</v>
      </c>
      <c r="E201" s="158" t="s">
        <v>493</v>
      </c>
      <c r="F201" s="158" t="s">
        <v>493</v>
      </c>
      <c r="G201" s="143" t="s">
        <v>402</v>
      </c>
      <c r="H201" s="137">
        <v>16</v>
      </c>
      <c r="I201" s="158" t="s">
        <v>809</v>
      </c>
      <c r="J201" s="151" t="s">
        <v>588</v>
      </c>
      <c r="K201" s="151" t="s">
        <v>1060</v>
      </c>
      <c r="L201" s="151" t="s">
        <v>1061</v>
      </c>
      <c r="M201" s="151" t="s">
        <v>1074</v>
      </c>
      <c r="N201" s="137">
        <v>2</v>
      </c>
      <c r="O201" s="137" t="s">
        <v>389</v>
      </c>
      <c r="P201" s="215"/>
      <c r="Q201" s="138" t="s">
        <v>1075</v>
      </c>
      <c r="R201" s="216">
        <v>42464</v>
      </c>
      <c r="S201" s="216">
        <v>42468</v>
      </c>
      <c r="T201" s="215" t="s">
        <v>391</v>
      </c>
      <c r="U201" s="137">
        <v>73</v>
      </c>
      <c r="V201" s="138" t="s">
        <v>392</v>
      </c>
      <c r="W201" s="224" t="s">
        <v>998</v>
      </c>
      <c r="X201" s="142" t="s">
        <v>948</v>
      </c>
      <c r="Y201" s="142">
        <v>2</v>
      </c>
      <c r="Z201" s="142" t="s">
        <v>1193</v>
      </c>
      <c r="AA201" s="142">
        <v>3</v>
      </c>
      <c r="AB201" s="137">
        <v>730302</v>
      </c>
      <c r="AC201" s="154" t="s">
        <v>999</v>
      </c>
      <c r="AD201" s="144">
        <v>0</v>
      </c>
      <c r="AE201" s="144">
        <v>0</v>
      </c>
      <c r="AF201" s="144">
        <v>0</v>
      </c>
      <c r="AG201" s="217">
        <v>1578</v>
      </c>
      <c r="AH201" s="144">
        <v>0</v>
      </c>
      <c r="AI201" s="144">
        <v>0</v>
      </c>
      <c r="AJ201" s="144">
        <v>0</v>
      </c>
      <c r="AK201" s="144">
        <v>0</v>
      </c>
      <c r="AL201" s="144">
        <v>0</v>
      </c>
      <c r="AM201" s="144">
        <v>0</v>
      </c>
      <c r="AN201" s="144">
        <v>0</v>
      </c>
      <c r="AO201" s="144">
        <v>0</v>
      </c>
      <c r="AP201" s="146">
        <v>1578</v>
      </c>
      <c r="AQ201" s="146">
        <f t="shared" si="9"/>
        <v>1578</v>
      </c>
      <c r="AR201" s="137">
        <v>119</v>
      </c>
      <c r="AS201" s="137" t="s">
        <v>555</v>
      </c>
      <c r="AT201" s="146">
        <v>1578</v>
      </c>
    </row>
    <row r="202" spans="1:48" ht="30.75" customHeight="1" x14ac:dyDescent="0.2">
      <c r="A202" s="158" t="s">
        <v>397</v>
      </c>
      <c r="B202" s="158" t="s">
        <v>398</v>
      </c>
      <c r="C202" s="158" t="s">
        <v>480</v>
      </c>
      <c r="D202" s="158" t="s">
        <v>380</v>
      </c>
      <c r="E202" s="158" t="s">
        <v>493</v>
      </c>
      <c r="F202" s="158" t="s">
        <v>493</v>
      </c>
      <c r="G202" s="143" t="s">
        <v>402</v>
      </c>
      <c r="H202" s="137">
        <v>16</v>
      </c>
      <c r="I202" s="158" t="s">
        <v>809</v>
      </c>
      <c r="J202" s="151" t="s">
        <v>588</v>
      </c>
      <c r="K202" s="151" t="s">
        <v>1060</v>
      </c>
      <c r="L202" s="151" t="s">
        <v>1061</v>
      </c>
      <c r="M202" s="151" t="s">
        <v>1076</v>
      </c>
      <c r="N202" s="137">
        <v>1</v>
      </c>
      <c r="O202" s="137" t="s">
        <v>389</v>
      </c>
      <c r="P202" s="215"/>
      <c r="Q202" s="138" t="s">
        <v>1077</v>
      </c>
      <c r="R202" s="216">
        <v>42555</v>
      </c>
      <c r="S202" s="216">
        <v>42559</v>
      </c>
      <c r="T202" s="215" t="s">
        <v>391</v>
      </c>
      <c r="U202" s="137">
        <v>73</v>
      </c>
      <c r="V202" s="138" t="s">
        <v>392</v>
      </c>
      <c r="W202" s="224" t="s">
        <v>993</v>
      </c>
      <c r="X202" s="142" t="s">
        <v>948</v>
      </c>
      <c r="Y202" s="142">
        <v>1</v>
      </c>
      <c r="Z202" s="142" t="s">
        <v>1200</v>
      </c>
      <c r="AA202" s="142">
        <v>3</v>
      </c>
      <c r="AB202" s="137">
        <v>730304</v>
      </c>
      <c r="AC202" s="154" t="s">
        <v>994</v>
      </c>
      <c r="AD202" s="144">
        <v>0</v>
      </c>
      <c r="AE202" s="144">
        <v>0</v>
      </c>
      <c r="AF202" s="144">
        <v>0</v>
      </c>
      <c r="AG202" s="144">
        <v>0</v>
      </c>
      <c r="AH202" s="144">
        <v>0</v>
      </c>
      <c r="AI202" s="175">
        <v>0</v>
      </c>
      <c r="AJ202" s="144">
        <v>0</v>
      </c>
      <c r="AK202" s="144">
        <v>0</v>
      </c>
      <c r="AL202" s="144">
        <v>0</v>
      </c>
      <c r="AM202" s="144">
        <v>0</v>
      </c>
      <c r="AN202" s="144">
        <v>0</v>
      </c>
      <c r="AO202" s="144">
        <v>0</v>
      </c>
      <c r="AP202" s="146">
        <f t="shared" ref="AP202:AP206" si="10">SUM(AD202:AO202)</f>
        <v>0</v>
      </c>
      <c r="AQ202" s="146">
        <f t="shared" si="9"/>
        <v>0</v>
      </c>
      <c r="AR202" s="137"/>
      <c r="AS202" s="137" t="s">
        <v>535</v>
      </c>
      <c r="AT202" s="146"/>
    </row>
    <row r="203" spans="1:48" ht="30.75" customHeight="1" x14ac:dyDescent="0.2">
      <c r="A203" s="158" t="s">
        <v>397</v>
      </c>
      <c r="B203" s="158" t="s">
        <v>398</v>
      </c>
      <c r="C203" s="158" t="s">
        <v>480</v>
      </c>
      <c r="D203" s="158" t="s">
        <v>380</v>
      </c>
      <c r="E203" s="158" t="s">
        <v>493</v>
      </c>
      <c r="F203" s="158" t="s">
        <v>493</v>
      </c>
      <c r="G203" s="143" t="s">
        <v>402</v>
      </c>
      <c r="H203" s="137">
        <v>16</v>
      </c>
      <c r="I203" s="158" t="s">
        <v>809</v>
      </c>
      <c r="J203" s="151" t="s">
        <v>588</v>
      </c>
      <c r="K203" s="151" t="s">
        <v>1060</v>
      </c>
      <c r="L203" s="151" t="s">
        <v>1061</v>
      </c>
      <c r="M203" s="151" t="s">
        <v>1078</v>
      </c>
      <c r="N203" s="137">
        <v>1</v>
      </c>
      <c r="O203" s="137" t="s">
        <v>389</v>
      </c>
      <c r="P203" s="215"/>
      <c r="Q203" s="138" t="s">
        <v>1079</v>
      </c>
      <c r="R203" s="216">
        <v>42555</v>
      </c>
      <c r="S203" s="216">
        <v>42559</v>
      </c>
      <c r="T203" s="215" t="s">
        <v>391</v>
      </c>
      <c r="U203" s="137">
        <v>73</v>
      </c>
      <c r="V203" s="138" t="s">
        <v>392</v>
      </c>
      <c r="W203" s="224" t="s">
        <v>993</v>
      </c>
      <c r="X203" s="142" t="s">
        <v>948</v>
      </c>
      <c r="Y203" s="142">
        <v>1</v>
      </c>
      <c r="Z203" s="142" t="s">
        <v>1200</v>
      </c>
      <c r="AA203" s="142">
        <v>3</v>
      </c>
      <c r="AB203" s="137">
        <v>730304</v>
      </c>
      <c r="AC203" s="154" t="s">
        <v>994</v>
      </c>
      <c r="AD203" s="144">
        <v>0</v>
      </c>
      <c r="AE203" s="144">
        <v>0</v>
      </c>
      <c r="AF203" s="144">
        <v>0</v>
      </c>
      <c r="AG203" s="144">
        <v>0</v>
      </c>
      <c r="AH203" s="144">
        <v>0</v>
      </c>
      <c r="AI203" s="175">
        <v>0</v>
      </c>
      <c r="AJ203" s="144">
        <v>0</v>
      </c>
      <c r="AK203" s="144">
        <v>0</v>
      </c>
      <c r="AL203" s="144">
        <v>0</v>
      </c>
      <c r="AM203" s="144">
        <v>0</v>
      </c>
      <c r="AN203" s="144">
        <v>0</v>
      </c>
      <c r="AO203" s="144">
        <v>0</v>
      </c>
      <c r="AP203" s="146">
        <f t="shared" si="10"/>
        <v>0</v>
      </c>
      <c r="AQ203" s="146">
        <f t="shared" si="9"/>
        <v>0</v>
      </c>
      <c r="AR203" s="137"/>
      <c r="AS203" s="137" t="s">
        <v>535</v>
      </c>
      <c r="AT203" s="146"/>
    </row>
    <row r="204" spans="1:48" ht="30.75" customHeight="1" x14ac:dyDescent="0.2">
      <c r="A204" s="158" t="s">
        <v>397</v>
      </c>
      <c r="B204" s="158" t="s">
        <v>398</v>
      </c>
      <c r="C204" s="158" t="s">
        <v>480</v>
      </c>
      <c r="D204" s="158" t="s">
        <v>380</v>
      </c>
      <c r="E204" s="158" t="s">
        <v>493</v>
      </c>
      <c r="F204" s="158" t="s">
        <v>493</v>
      </c>
      <c r="G204" s="143" t="s">
        <v>402</v>
      </c>
      <c r="H204" s="137">
        <v>16</v>
      </c>
      <c r="I204" s="158" t="s">
        <v>809</v>
      </c>
      <c r="J204" s="151" t="s">
        <v>588</v>
      </c>
      <c r="K204" s="151" t="s">
        <v>1060</v>
      </c>
      <c r="L204" s="151" t="s">
        <v>1061</v>
      </c>
      <c r="M204" s="151" t="s">
        <v>1080</v>
      </c>
      <c r="N204" s="137">
        <v>1</v>
      </c>
      <c r="O204" s="137" t="s">
        <v>389</v>
      </c>
      <c r="P204" s="215"/>
      <c r="Q204" s="138" t="s">
        <v>1081</v>
      </c>
      <c r="R204" s="216">
        <v>42555</v>
      </c>
      <c r="S204" s="216">
        <v>42559</v>
      </c>
      <c r="T204" s="215" t="s">
        <v>391</v>
      </c>
      <c r="U204" s="137">
        <v>73</v>
      </c>
      <c r="V204" s="138" t="s">
        <v>392</v>
      </c>
      <c r="W204" s="224" t="s">
        <v>993</v>
      </c>
      <c r="X204" s="142" t="s">
        <v>948</v>
      </c>
      <c r="Y204" s="142">
        <v>1</v>
      </c>
      <c r="Z204" s="142" t="s">
        <v>1200</v>
      </c>
      <c r="AA204" s="142">
        <v>3</v>
      </c>
      <c r="AB204" s="137">
        <v>730304</v>
      </c>
      <c r="AC204" s="154" t="s">
        <v>994</v>
      </c>
      <c r="AD204" s="144">
        <v>0</v>
      </c>
      <c r="AE204" s="144">
        <v>0</v>
      </c>
      <c r="AF204" s="144">
        <v>0</v>
      </c>
      <c r="AG204" s="144">
        <v>0</v>
      </c>
      <c r="AH204" s="144">
        <v>0</v>
      </c>
      <c r="AI204" s="175">
        <v>0</v>
      </c>
      <c r="AJ204" s="144">
        <v>0</v>
      </c>
      <c r="AK204" s="144">
        <v>0</v>
      </c>
      <c r="AL204" s="144">
        <v>0</v>
      </c>
      <c r="AM204" s="144">
        <v>0</v>
      </c>
      <c r="AN204" s="144">
        <v>0</v>
      </c>
      <c r="AO204" s="144">
        <v>0</v>
      </c>
      <c r="AP204" s="146">
        <f t="shared" si="10"/>
        <v>0</v>
      </c>
      <c r="AQ204" s="146">
        <f t="shared" si="9"/>
        <v>0</v>
      </c>
      <c r="AR204" s="137"/>
      <c r="AS204" s="137" t="s">
        <v>535</v>
      </c>
      <c r="AT204" s="146"/>
    </row>
    <row r="205" spans="1:48" ht="30.75" customHeight="1" x14ac:dyDescent="0.2">
      <c r="A205" s="158" t="s">
        <v>397</v>
      </c>
      <c r="B205" s="158" t="s">
        <v>398</v>
      </c>
      <c r="C205" s="158" t="s">
        <v>480</v>
      </c>
      <c r="D205" s="158" t="s">
        <v>380</v>
      </c>
      <c r="E205" s="158" t="s">
        <v>493</v>
      </c>
      <c r="F205" s="158" t="s">
        <v>493</v>
      </c>
      <c r="G205" s="143" t="s">
        <v>402</v>
      </c>
      <c r="H205" s="137">
        <v>16</v>
      </c>
      <c r="I205" s="158" t="s">
        <v>809</v>
      </c>
      <c r="J205" s="151" t="s">
        <v>588</v>
      </c>
      <c r="K205" s="151" t="s">
        <v>1060</v>
      </c>
      <c r="L205" s="151" t="s">
        <v>1061</v>
      </c>
      <c r="M205" s="151" t="s">
        <v>1082</v>
      </c>
      <c r="N205" s="137">
        <v>3</v>
      </c>
      <c r="O205" s="137" t="s">
        <v>389</v>
      </c>
      <c r="P205" s="215"/>
      <c r="Q205" s="138" t="s">
        <v>1083</v>
      </c>
      <c r="R205" s="216">
        <v>42555</v>
      </c>
      <c r="S205" s="216">
        <v>42559</v>
      </c>
      <c r="T205" s="215" t="s">
        <v>391</v>
      </c>
      <c r="U205" s="137">
        <v>73</v>
      </c>
      <c r="V205" s="138" t="s">
        <v>392</v>
      </c>
      <c r="W205" s="224" t="s">
        <v>998</v>
      </c>
      <c r="X205" s="142" t="s">
        <v>948</v>
      </c>
      <c r="Y205" s="142">
        <v>3</v>
      </c>
      <c r="Z205" s="142" t="s">
        <v>1193</v>
      </c>
      <c r="AA205" s="142">
        <v>3</v>
      </c>
      <c r="AB205" s="137">
        <v>730302</v>
      </c>
      <c r="AC205" s="154" t="s">
        <v>999</v>
      </c>
      <c r="AD205" s="144">
        <v>0</v>
      </c>
      <c r="AE205" s="144">
        <v>0</v>
      </c>
      <c r="AF205" s="144">
        <v>0</v>
      </c>
      <c r="AG205" s="144">
        <v>0</v>
      </c>
      <c r="AH205" s="144">
        <v>0</v>
      </c>
      <c r="AI205" s="175">
        <v>0</v>
      </c>
      <c r="AJ205" s="144">
        <v>0</v>
      </c>
      <c r="AK205" s="144">
        <v>0</v>
      </c>
      <c r="AL205" s="144">
        <v>0</v>
      </c>
      <c r="AM205" s="144">
        <v>0</v>
      </c>
      <c r="AN205" s="144">
        <v>0</v>
      </c>
      <c r="AO205" s="144">
        <v>0</v>
      </c>
      <c r="AP205" s="146">
        <f t="shared" si="10"/>
        <v>0</v>
      </c>
      <c r="AQ205" s="146">
        <f t="shared" si="9"/>
        <v>0</v>
      </c>
      <c r="AR205" s="137"/>
      <c r="AS205" s="137" t="s">
        <v>465</v>
      </c>
      <c r="AT205" s="146"/>
    </row>
    <row r="206" spans="1:48" ht="30.75" customHeight="1" x14ac:dyDescent="0.2">
      <c r="A206" s="158" t="s">
        <v>397</v>
      </c>
      <c r="B206" s="158" t="s">
        <v>398</v>
      </c>
      <c r="C206" s="158" t="s">
        <v>480</v>
      </c>
      <c r="D206" s="158" t="s">
        <v>380</v>
      </c>
      <c r="E206" s="158" t="s">
        <v>493</v>
      </c>
      <c r="F206" s="158" t="s">
        <v>493</v>
      </c>
      <c r="G206" s="143" t="s">
        <v>402</v>
      </c>
      <c r="H206" s="137">
        <v>16</v>
      </c>
      <c r="I206" s="158" t="s">
        <v>809</v>
      </c>
      <c r="J206" s="151" t="s">
        <v>588</v>
      </c>
      <c r="K206" s="151" t="s">
        <v>1060</v>
      </c>
      <c r="L206" s="151" t="s">
        <v>1084</v>
      </c>
      <c r="M206" s="151" t="s">
        <v>1085</v>
      </c>
      <c r="N206" s="137">
        <v>1</v>
      </c>
      <c r="O206" s="137" t="s">
        <v>389</v>
      </c>
      <c r="P206" s="215"/>
      <c r="Q206" s="138" t="s">
        <v>1086</v>
      </c>
      <c r="R206" s="216">
        <v>42500</v>
      </c>
      <c r="S206" s="216">
        <v>42505</v>
      </c>
      <c r="T206" s="215" t="s">
        <v>391</v>
      </c>
      <c r="U206" s="137">
        <v>73</v>
      </c>
      <c r="V206" s="138" t="s">
        <v>392</v>
      </c>
      <c r="W206" s="199" t="s">
        <v>947</v>
      </c>
      <c r="X206" s="142" t="s">
        <v>948</v>
      </c>
      <c r="Y206" s="142">
        <v>1</v>
      </c>
      <c r="Z206" s="142" t="s">
        <v>1200</v>
      </c>
      <c r="AA206" s="142">
        <v>2</v>
      </c>
      <c r="AB206" s="137">
        <v>730303</v>
      </c>
      <c r="AC206" s="148" t="s">
        <v>949</v>
      </c>
      <c r="AD206" s="144">
        <v>0</v>
      </c>
      <c r="AE206" s="144">
        <v>0</v>
      </c>
      <c r="AF206" s="144">
        <v>0</v>
      </c>
      <c r="AG206" s="144">
        <v>0</v>
      </c>
      <c r="AH206" s="144">
        <v>0</v>
      </c>
      <c r="AI206" s="175">
        <v>0</v>
      </c>
      <c r="AJ206" s="144">
        <v>0</v>
      </c>
      <c r="AK206" s="144">
        <v>0</v>
      </c>
      <c r="AL206" s="144">
        <v>0</v>
      </c>
      <c r="AM206" s="144">
        <v>0</v>
      </c>
      <c r="AN206" s="144">
        <v>0</v>
      </c>
      <c r="AO206" s="144">
        <v>0</v>
      </c>
      <c r="AP206" s="146">
        <f t="shared" si="10"/>
        <v>0</v>
      </c>
      <c r="AQ206" s="146">
        <f t="shared" si="9"/>
        <v>0</v>
      </c>
      <c r="AR206" s="137"/>
      <c r="AS206" s="137" t="s">
        <v>535</v>
      </c>
      <c r="AT206" s="146"/>
    </row>
    <row r="207" spans="1:48" ht="30.75" customHeight="1" x14ac:dyDescent="0.2">
      <c r="A207" s="158" t="s">
        <v>397</v>
      </c>
      <c r="B207" s="158" t="s">
        <v>398</v>
      </c>
      <c r="C207" s="158" t="s">
        <v>480</v>
      </c>
      <c r="D207" s="158" t="s">
        <v>380</v>
      </c>
      <c r="E207" s="158" t="s">
        <v>493</v>
      </c>
      <c r="F207" s="158" t="s">
        <v>493</v>
      </c>
      <c r="G207" s="143" t="s">
        <v>402</v>
      </c>
      <c r="H207" s="137">
        <v>16</v>
      </c>
      <c r="I207" s="158" t="s">
        <v>809</v>
      </c>
      <c r="J207" s="151" t="s">
        <v>588</v>
      </c>
      <c r="K207" s="151" t="s">
        <v>1060</v>
      </c>
      <c r="L207" s="151" t="s">
        <v>1084</v>
      </c>
      <c r="M207" s="151" t="s">
        <v>1085</v>
      </c>
      <c r="N207" s="137">
        <v>1</v>
      </c>
      <c r="O207" s="137" t="s">
        <v>389</v>
      </c>
      <c r="P207" s="215"/>
      <c r="Q207" s="138" t="s">
        <v>1087</v>
      </c>
      <c r="R207" s="216">
        <v>42500</v>
      </c>
      <c r="S207" s="216">
        <v>42505</v>
      </c>
      <c r="T207" s="215" t="s">
        <v>391</v>
      </c>
      <c r="U207" s="137">
        <v>73</v>
      </c>
      <c r="V207" s="138" t="s">
        <v>392</v>
      </c>
      <c r="W207" s="199" t="s">
        <v>947</v>
      </c>
      <c r="X207" s="142" t="s">
        <v>948</v>
      </c>
      <c r="Y207" s="142">
        <v>1</v>
      </c>
      <c r="Z207" s="142" t="s">
        <v>1200</v>
      </c>
      <c r="AA207" s="142">
        <v>2</v>
      </c>
      <c r="AB207" s="137">
        <v>730303</v>
      </c>
      <c r="AC207" s="148" t="s">
        <v>949</v>
      </c>
      <c r="AD207" s="144">
        <v>0</v>
      </c>
      <c r="AE207" s="144">
        <v>0</v>
      </c>
      <c r="AF207" s="144">
        <v>0</v>
      </c>
      <c r="AG207" s="144">
        <v>0</v>
      </c>
      <c r="AH207" s="144">
        <v>0</v>
      </c>
      <c r="AI207" s="217">
        <v>1154.76</v>
      </c>
      <c r="AJ207" s="144">
        <v>0</v>
      </c>
      <c r="AK207" s="144">
        <v>0</v>
      </c>
      <c r="AL207" s="144">
        <v>0</v>
      </c>
      <c r="AM207" s="144">
        <v>0</v>
      </c>
      <c r="AN207" s="144">
        <v>0</v>
      </c>
      <c r="AO207" s="144">
        <v>0</v>
      </c>
      <c r="AP207" s="146">
        <f>SUM(AD207:AO207)</f>
        <v>1154.76</v>
      </c>
      <c r="AQ207" s="146">
        <f t="shared" si="9"/>
        <v>1154.76</v>
      </c>
      <c r="AR207" s="137"/>
      <c r="AS207" s="137" t="s">
        <v>535</v>
      </c>
      <c r="AT207" s="146"/>
    </row>
    <row r="208" spans="1:48" ht="30.75" customHeight="1" x14ac:dyDescent="0.2">
      <c r="A208" s="158" t="s">
        <v>397</v>
      </c>
      <c r="B208" s="158" t="s">
        <v>398</v>
      </c>
      <c r="C208" s="158" t="s">
        <v>480</v>
      </c>
      <c r="D208" s="158" t="s">
        <v>380</v>
      </c>
      <c r="E208" s="158" t="s">
        <v>493</v>
      </c>
      <c r="F208" s="158" t="s">
        <v>493</v>
      </c>
      <c r="G208" s="143" t="s">
        <v>402</v>
      </c>
      <c r="H208" s="137">
        <v>16</v>
      </c>
      <c r="I208" s="158" t="s">
        <v>809</v>
      </c>
      <c r="J208" s="151" t="s">
        <v>588</v>
      </c>
      <c r="K208" s="151" t="s">
        <v>1060</v>
      </c>
      <c r="L208" s="151" t="s">
        <v>1084</v>
      </c>
      <c r="M208" s="151" t="s">
        <v>1085</v>
      </c>
      <c r="N208" s="137">
        <v>1</v>
      </c>
      <c r="O208" s="137" t="s">
        <v>389</v>
      </c>
      <c r="P208" s="215"/>
      <c r="Q208" s="138" t="s">
        <v>1088</v>
      </c>
      <c r="R208" s="216">
        <v>42485</v>
      </c>
      <c r="S208" s="216">
        <v>42518</v>
      </c>
      <c r="T208" s="215" t="s">
        <v>391</v>
      </c>
      <c r="U208" s="137">
        <v>73</v>
      </c>
      <c r="V208" s="138" t="s">
        <v>392</v>
      </c>
      <c r="W208" s="199" t="s">
        <v>947</v>
      </c>
      <c r="X208" s="142" t="s">
        <v>948</v>
      </c>
      <c r="Y208" s="142">
        <v>1</v>
      </c>
      <c r="Z208" s="142" t="s">
        <v>1200</v>
      </c>
      <c r="AA208" s="142">
        <v>2</v>
      </c>
      <c r="AB208" s="137">
        <v>730303</v>
      </c>
      <c r="AC208" s="148" t="s">
        <v>949</v>
      </c>
      <c r="AD208" s="144">
        <v>0</v>
      </c>
      <c r="AE208" s="144">
        <v>0</v>
      </c>
      <c r="AF208" s="144">
        <v>0</v>
      </c>
      <c r="AG208" s="144">
        <v>0</v>
      </c>
      <c r="AH208" s="144">
        <v>0</v>
      </c>
      <c r="AI208" s="217">
        <v>5000</v>
      </c>
      <c r="AJ208" s="144">
        <v>0</v>
      </c>
      <c r="AK208" s="144">
        <v>0</v>
      </c>
      <c r="AL208" s="144">
        <v>0</v>
      </c>
      <c r="AM208" s="144">
        <v>0</v>
      </c>
      <c r="AN208" s="144">
        <v>0</v>
      </c>
      <c r="AO208" s="144">
        <v>0</v>
      </c>
      <c r="AP208" s="146">
        <v>5000</v>
      </c>
      <c r="AQ208" s="146">
        <f t="shared" si="9"/>
        <v>5000</v>
      </c>
      <c r="AR208" s="137"/>
      <c r="AS208" s="137" t="s">
        <v>535</v>
      </c>
      <c r="AT208" s="146"/>
    </row>
    <row r="209" spans="1:46" ht="30.75" customHeight="1" x14ac:dyDescent="0.2">
      <c r="A209" s="158" t="s">
        <v>397</v>
      </c>
      <c r="B209" s="158" t="s">
        <v>398</v>
      </c>
      <c r="C209" s="158" t="s">
        <v>480</v>
      </c>
      <c r="D209" s="158" t="s">
        <v>380</v>
      </c>
      <c r="E209" s="158" t="s">
        <v>493</v>
      </c>
      <c r="F209" s="158" t="s">
        <v>493</v>
      </c>
      <c r="G209" s="133" t="s">
        <v>495</v>
      </c>
      <c r="H209" s="137">
        <v>16</v>
      </c>
      <c r="I209" s="158" t="s">
        <v>809</v>
      </c>
      <c r="J209" s="151" t="s">
        <v>496</v>
      </c>
      <c r="K209" s="151" t="s">
        <v>855</v>
      </c>
      <c r="L209" s="151" t="s">
        <v>17</v>
      </c>
      <c r="M209" s="151" t="s">
        <v>1089</v>
      </c>
      <c r="N209" s="137">
        <v>16</v>
      </c>
      <c r="O209" s="137" t="s">
        <v>389</v>
      </c>
      <c r="P209" s="215" t="s">
        <v>511</v>
      </c>
      <c r="Q209" s="138" t="s">
        <v>1090</v>
      </c>
      <c r="R209" s="216">
        <v>42614</v>
      </c>
      <c r="S209" s="216">
        <v>42643</v>
      </c>
      <c r="T209" s="215" t="s">
        <v>391</v>
      </c>
      <c r="U209" s="137">
        <v>73</v>
      </c>
      <c r="V209" s="138" t="s">
        <v>392</v>
      </c>
      <c r="W209" s="199" t="s">
        <v>947</v>
      </c>
      <c r="X209" s="142" t="s">
        <v>948</v>
      </c>
      <c r="Y209" s="142">
        <v>16</v>
      </c>
      <c r="Z209" s="142" t="s">
        <v>1200</v>
      </c>
      <c r="AA209" s="142">
        <v>2</v>
      </c>
      <c r="AB209" s="137">
        <v>730303</v>
      </c>
      <c r="AC209" s="148" t="s">
        <v>949</v>
      </c>
      <c r="AD209" s="144">
        <v>0</v>
      </c>
      <c r="AE209" s="144">
        <v>0</v>
      </c>
      <c r="AF209" s="144">
        <v>0</v>
      </c>
      <c r="AG209" s="144">
        <v>0</v>
      </c>
      <c r="AH209" s="144">
        <v>0</v>
      </c>
      <c r="AI209" s="144">
        <v>0</v>
      </c>
      <c r="AJ209" s="144">
        <v>0</v>
      </c>
      <c r="AK209" s="144">
        <v>0</v>
      </c>
      <c r="AL209" s="144">
        <v>0</v>
      </c>
      <c r="AM209" s="217">
        <v>5120</v>
      </c>
      <c r="AN209" s="144">
        <v>0</v>
      </c>
      <c r="AO209" s="144">
        <v>0</v>
      </c>
      <c r="AP209" s="146">
        <v>5120</v>
      </c>
      <c r="AQ209" s="146">
        <f t="shared" si="9"/>
        <v>5120</v>
      </c>
      <c r="AR209" s="137"/>
      <c r="AS209" s="137" t="s">
        <v>535</v>
      </c>
      <c r="AT209" s="146"/>
    </row>
    <row r="210" spans="1:46" ht="30.75" customHeight="1" x14ac:dyDescent="0.2">
      <c r="A210" s="158" t="s">
        <v>397</v>
      </c>
      <c r="B210" s="158" t="s">
        <v>398</v>
      </c>
      <c r="C210" s="158" t="s">
        <v>480</v>
      </c>
      <c r="D210" s="158" t="s">
        <v>380</v>
      </c>
      <c r="E210" s="158" t="s">
        <v>493</v>
      </c>
      <c r="F210" s="158" t="s">
        <v>493</v>
      </c>
      <c r="G210" s="133" t="s">
        <v>495</v>
      </c>
      <c r="H210" s="137">
        <v>16</v>
      </c>
      <c r="I210" s="158" t="s">
        <v>809</v>
      </c>
      <c r="J210" s="151" t="s">
        <v>496</v>
      </c>
      <c r="K210" s="151" t="s">
        <v>855</v>
      </c>
      <c r="L210" s="151" t="s">
        <v>17</v>
      </c>
      <c r="M210" s="151" t="s">
        <v>1091</v>
      </c>
      <c r="N210" s="137">
        <v>16</v>
      </c>
      <c r="O210" s="137" t="s">
        <v>389</v>
      </c>
      <c r="P210" s="215" t="s">
        <v>511</v>
      </c>
      <c r="Q210" s="138" t="s">
        <v>1092</v>
      </c>
      <c r="R210" s="216">
        <v>42614</v>
      </c>
      <c r="S210" s="216">
        <v>42643</v>
      </c>
      <c r="T210" s="215" t="s">
        <v>391</v>
      </c>
      <c r="U210" s="137">
        <v>73</v>
      </c>
      <c r="V210" s="138" t="s">
        <v>392</v>
      </c>
      <c r="W210" s="199" t="s">
        <v>954</v>
      </c>
      <c r="X210" s="142" t="s">
        <v>948</v>
      </c>
      <c r="Y210" s="142">
        <v>16</v>
      </c>
      <c r="Z210" s="142" t="s">
        <v>1206</v>
      </c>
      <c r="AA210" s="142">
        <v>1</v>
      </c>
      <c r="AB210" s="137">
        <v>730301</v>
      </c>
      <c r="AC210" s="154" t="s">
        <v>955</v>
      </c>
      <c r="AD210" s="144">
        <v>0</v>
      </c>
      <c r="AE210" s="144">
        <v>0</v>
      </c>
      <c r="AF210" s="144">
        <v>0</v>
      </c>
      <c r="AG210" s="144">
        <v>0</v>
      </c>
      <c r="AH210" s="144">
        <v>0</v>
      </c>
      <c r="AI210" s="144">
        <v>0</v>
      </c>
      <c r="AJ210" s="144">
        <v>0</v>
      </c>
      <c r="AK210" s="144">
        <v>0</v>
      </c>
      <c r="AL210" s="144">
        <v>0</v>
      </c>
      <c r="AM210" s="217">
        <v>4000</v>
      </c>
      <c r="AN210" s="144">
        <v>0</v>
      </c>
      <c r="AO210" s="144">
        <v>0</v>
      </c>
      <c r="AP210" s="146">
        <v>4000</v>
      </c>
      <c r="AQ210" s="146">
        <f t="shared" si="9"/>
        <v>4000</v>
      </c>
      <c r="AR210" s="137"/>
      <c r="AS210" s="137" t="s">
        <v>465</v>
      </c>
      <c r="AT210" s="146"/>
    </row>
    <row r="211" spans="1:46" ht="30.75" customHeight="1" x14ac:dyDescent="0.2">
      <c r="A211" s="158" t="s">
        <v>397</v>
      </c>
      <c r="B211" s="158" t="s">
        <v>398</v>
      </c>
      <c r="C211" s="158" t="s">
        <v>480</v>
      </c>
      <c r="D211" s="158" t="s">
        <v>380</v>
      </c>
      <c r="E211" s="158" t="s">
        <v>493</v>
      </c>
      <c r="F211" s="158" t="s">
        <v>493</v>
      </c>
      <c r="G211" s="133" t="s">
        <v>495</v>
      </c>
      <c r="H211" s="137">
        <v>16</v>
      </c>
      <c r="I211" s="158" t="s">
        <v>809</v>
      </c>
      <c r="J211" s="151" t="s">
        <v>496</v>
      </c>
      <c r="K211" s="151" t="s">
        <v>1093</v>
      </c>
      <c r="L211" s="151" t="s">
        <v>1094</v>
      </c>
      <c r="M211" s="151" t="s">
        <v>1095</v>
      </c>
      <c r="N211" s="137">
        <v>3</v>
      </c>
      <c r="O211" s="137" t="s">
        <v>389</v>
      </c>
      <c r="P211" s="215"/>
      <c r="Q211" s="138" t="s">
        <v>1096</v>
      </c>
      <c r="R211" s="216">
        <v>42644</v>
      </c>
      <c r="S211" s="216">
        <v>42674</v>
      </c>
      <c r="T211" s="215" t="s">
        <v>391</v>
      </c>
      <c r="U211" s="137">
        <v>73</v>
      </c>
      <c r="V211" s="138" t="s">
        <v>392</v>
      </c>
      <c r="W211" s="224" t="s">
        <v>998</v>
      </c>
      <c r="X211" s="142" t="s">
        <v>948</v>
      </c>
      <c r="Y211" s="142">
        <v>3</v>
      </c>
      <c r="Z211" s="142" t="s">
        <v>1200</v>
      </c>
      <c r="AA211" s="142">
        <v>3</v>
      </c>
      <c r="AB211" s="137">
        <v>730307</v>
      </c>
      <c r="AC211" s="154" t="s">
        <v>1097</v>
      </c>
      <c r="AD211" s="144">
        <v>0</v>
      </c>
      <c r="AE211" s="144">
        <v>0</v>
      </c>
      <c r="AF211" s="144">
        <v>0</v>
      </c>
      <c r="AG211" s="144">
        <v>0</v>
      </c>
      <c r="AH211" s="144">
        <v>0</v>
      </c>
      <c r="AI211" s="144">
        <v>0</v>
      </c>
      <c r="AJ211" s="144">
        <v>0</v>
      </c>
      <c r="AK211" s="144">
        <v>0</v>
      </c>
      <c r="AL211" s="144">
        <v>0</v>
      </c>
      <c r="AM211" s="217">
        <v>2000</v>
      </c>
      <c r="AN211" s="144">
        <v>0</v>
      </c>
      <c r="AO211" s="144">
        <v>0</v>
      </c>
      <c r="AP211" s="146">
        <v>2000</v>
      </c>
      <c r="AQ211" s="146">
        <f t="shared" si="9"/>
        <v>2000</v>
      </c>
      <c r="AR211" s="137"/>
      <c r="AS211" s="137" t="s">
        <v>465</v>
      </c>
      <c r="AT211" s="146"/>
    </row>
    <row r="212" spans="1:46" ht="30.75" customHeight="1" x14ac:dyDescent="0.2">
      <c r="A212" s="148" t="s">
        <v>490</v>
      </c>
      <c r="B212" s="148" t="s">
        <v>491</v>
      </c>
      <c r="C212" s="148" t="s">
        <v>492</v>
      </c>
      <c r="D212" s="154" t="s">
        <v>380</v>
      </c>
      <c r="E212" s="148" t="s">
        <v>493</v>
      </c>
      <c r="F212" s="154" t="s">
        <v>494</v>
      </c>
      <c r="G212" s="143" t="s">
        <v>495</v>
      </c>
      <c r="H212" s="149" t="s">
        <v>907</v>
      </c>
      <c r="I212" s="137" t="s">
        <v>908</v>
      </c>
      <c r="J212" s="154" t="s">
        <v>1098</v>
      </c>
      <c r="K212" s="150" t="s">
        <v>536</v>
      </c>
      <c r="L212" s="151" t="s">
        <v>1099</v>
      </c>
      <c r="M212" s="154" t="s">
        <v>1100</v>
      </c>
      <c r="N212" s="137">
        <v>17</v>
      </c>
      <c r="O212" s="137" t="s">
        <v>1101</v>
      </c>
      <c r="P212" s="140" t="s">
        <v>511</v>
      </c>
      <c r="Q212" s="138" t="s">
        <v>1102</v>
      </c>
      <c r="R212" s="221">
        <v>42461</v>
      </c>
      <c r="S212" s="221">
        <v>42704</v>
      </c>
      <c r="T212" s="140" t="s">
        <v>391</v>
      </c>
      <c r="U212" s="137">
        <v>73</v>
      </c>
      <c r="V212" s="138" t="s">
        <v>392</v>
      </c>
      <c r="W212" s="199" t="s">
        <v>947</v>
      </c>
      <c r="X212" s="142" t="s">
        <v>948</v>
      </c>
      <c r="Y212" s="142">
        <v>17</v>
      </c>
      <c r="Z212" s="142" t="s">
        <v>1200</v>
      </c>
      <c r="AA212" s="142">
        <v>2</v>
      </c>
      <c r="AB212" s="226">
        <v>730303</v>
      </c>
      <c r="AC212" s="148" t="s">
        <v>949</v>
      </c>
      <c r="AD212" s="144">
        <v>0</v>
      </c>
      <c r="AE212" s="178">
        <v>0</v>
      </c>
      <c r="AF212" s="178">
        <v>0</v>
      </c>
      <c r="AG212" s="178">
        <v>0</v>
      </c>
      <c r="AH212" s="193">
        <v>15952.8</v>
      </c>
      <c r="AI212" s="178">
        <v>0</v>
      </c>
      <c r="AJ212" s="193">
        <v>0</v>
      </c>
      <c r="AK212" s="178">
        <v>0</v>
      </c>
      <c r="AL212" s="178">
        <v>0</v>
      </c>
      <c r="AM212" s="178">
        <v>0</v>
      </c>
      <c r="AN212" s="144">
        <v>0</v>
      </c>
      <c r="AO212" s="144">
        <v>0</v>
      </c>
      <c r="AP212" s="146">
        <v>15952.8</v>
      </c>
      <c r="AQ212" s="146">
        <f t="shared" si="9"/>
        <v>15952.8</v>
      </c>
      <c r="AR212" s="137"/>
      <c r="AS212" s="137" t="s">
        <v>535</v>
      </c>
      <c r="AT212" s="146"/>
    </row>
    <row r="213" spans="1:46" ht="30.75" customHeight="1" x14ac:dyDescent="0.2">
      <c r="A213" s="148" t="s">
        <v>490</v>
      </c>
      <c r="B213" s="148" t="s">
        <v>491</v>
      </c>
      <c r="C213" s="148" t="s">
        <v>492</v>
      </c>
      <c r="D213" s="154" t="s">
        <v>380</v>
      </c>
      <c r="E213" s="148" t="s">
        <v>493</v>
      </c>
      <c r="F213" s="154" t="s">
        <v>494</v>
      </c>
      <c r="G213" s="143" t="s">
        <v>495</v>
      </c>
      <c r="H213" s="149" t="s">
        <v>907</v>
      </c>
      <c r="I213" s="137" t="s">
        <v>908</v>
      </c>
      <c r="J213" s="154" t="s">
        <v>1103</v>
      </c>
      <c r="K213" s="150" t="s">
        <v>536</v>
      </c>
      <c r="L213" s="151" t="s">
        <v>1099</v>
      </c>
      <c r="M213" s="154" t="s">
        <v>1103</v>
      </c>
      <c r="N213" s="137">
        <v>17</v>
      </c>
      <c r="O213" s="137" t="s">
        <v>1104</v>
      </c>
      <c r="P213" s="140" t="s">
        <v>511</v>
      </c>
      <c r="Q213" s="138" t="s">
        <v>1105</v>
      </c>
      <c r="R213" s="221">
        <v>42461</v>
      </c>
      <c r="S213" s="221">
        <v>42704</v>
      </c>
      <c r="T213" s="140" t="s">
        <v>391</v>
      </c>
      <c r="U213" s="137">
        <v>73</v>
      </c>
      <c r="V213" s="138" t="s">
        <v>392</v>
      </c>
      <c r="W213" s="199" t="s">
        <v>954</v>
      </c>
      <c r="X213" s="142" t="s">
        <v>948</v>
      </c>
      <c r="Y213" s="142">
        <v>17</v>
      </c>
      <c r="Z213" s="142" t="s">
        <v>1206</v>
      </c>
      <c r="AA213" s="142">
        <v>1</v>
      </c>
      <c r="AB213" s="226">
        <v>730301</v>
      </c>
      <c r="AC213" s="148" t="s">
        <v>955</v>
      </c>
      <c r="AD213" s="144">
        <v>0</v>
      </c>
      <c r="AE213" s="144">
        <v>0</v>
      </c>
      <c r="AF213" s="144">
        <v>0</v>
      </c>
      <c r="AG213" s="144">
        <v>0</v>
      </c>
      <c r="AH213" s="155">
        <v>3000</v>
      </c>
      <c r="AI213" s="144">
        <v>0</v>
      </c>
      <c r="AJ213" s="155">
        <v>4250</v>
      </c>
      <c r="AK213" s="144">
        <v>0</v>
      </c>
      <c r="AL213" s="144">
        <v>0</v>
      </c>
      <c r="AM213" s="144">
        <v>0</v>
      </c>
      <c r="AN213" s="144">
        <v>0</v>
      </c>
      <c r="AO213" s="144">
        <v>0</v>
      </c>
      <c r="AP213" s="146">
        <v>7250</v>
      </c>
      <c r="AQ213" s="146">
        <f t="shared" si="9"/>
        <v>7250</v>
      </c>
      <c r="AR213" s="137"/>
      <c r="AS213" s="137" t="s">
        <v>465</v>
      </c>
      <c r="AT213" s="146"/>
    </row>
    <row r="214" spans="1:46" ht="30.75" customHeight="1" x14ac:dyDescent="0.2">
      <c r="A214" s="158" t="s">
        <v>397</v>
      </c>
      <c r="B214" s="158" t="s">
        <v>398</v>
      </c>
      <c r="C214" s="158" t="s">
        <v>969</v>
      </c>
      <c r="D214" s="158" t="s">
        <v>380</v>
      </c>
      <c r="E214" s="134" t="s">
        <v>400</v>
      </c>
      <c r="F214" s="158" t="s">
        <v>466</v>
      </c>
      <c r="G214" s="148" t="s">
        <v>402</v>
      </c>
      <c r="H214" s="149" t="s">
        <v>907</v>
      </c>
      <c r="I214" s="137" t="s">
        <v>908</v>
      </c>
      <c r="J214" s="134" t="s">
        <v>467</v>
      </c>
      <c r="K214" s="172" t="s">
        <v>970</v>
      </c>
      <c r="L214" s="173" t="s">
        <v>508</v>
      </c>
      <c r="M214" s="173" t="s">
        <v>1106</v>
      </c>
      <c r="N214" s="176">
        <v>1</v>
      </c>
      <c r="O214" s="137" t="s">
        <v>1107</v>
      </c>
      <c r="P214" s="190" t="s">
        <v>511</v>
      </c>
      <c r="Q214" s="138" t="s">
        <v>1108</v>
      </c>
      <c r="R214" s="174">
        <v>42494</v>
      </c>
      <c r="S214" s="174">
        <v>42496</v>
      </c>
      <c r="T214" s="138" t="s">
        <v>391</v>
      </c>
      <c r="U214" s="138">
        <v>73</v>
      </c>
      <c r="V214" s="138" t="s">
        <v>392</v>
      </c>
      <c r="W214" s="199" t="s">
        <v>947</v>
      </c>
      <c r="X214" s="142" t="s">
        <v>948</v>
      </c>
      <c r="Y214" s="142">
        <v>1</v>
      </c>
      <c r="Z214" s="142" t="s">
        <v>1200</v>
      </c>
      <c r="AA214" s="142">
        <v>2</v>
      </c>
      <c r="AB214" s="137">
        <v>730303</v>
      </c>
      <c r="AC214" s="148" t="s">
        <v>949</v>
      </c>
      <c r="AD214" s="144">
        <v>0</v>
      </c>
      <c r="AE214" s="144">
        <v>0</v>
      </c>
      <c r="AF214" s="144">
        <v>0</v>
      </c>
      <c r="AG214" s="144">
        <v>0</v>
      </c>
      <c r="AH214" s="175">
        <v>1080</v>
      </c>
      <c r="AI214" s="144">
        <v>0</v>
      </c>
      <c r="AJ214" s="144">
        <v>0</v>
      </c>
      <c r="AK214" s="144">
        <v>0</v>
      </c>
      <c r="AL214" s="144">
        <v>0</v>
      </c>
      <c r="AM214" s="144">
        <v>0</v>
      </c>
      <c r="AN214" s="144">
        <v>0</v>
      </c>
      <c r="AO214" s="144">
        <v>0</v>
      </c>
      <c r="AP214" s="146">
        <v>1080</v>
      </c>
      <c r="AQ214" s="146">
        <f t="shared" si="9"/>
        <v>1080</v>
      </c>
      <c r="AR214" s="137"/>
      <c r="AS214" s="137" t="s">
        <v>535</v>
      </c>
      <c r="AT214" s="146"/>
    </row>
    <row r="215" spans="1:46" x14ac:dyDescent="0.2">
      <c r="AQ215" s="227"/>
    </row>
    <row r="216" spans="1:46" x14ac:dyDescent="0.2">
      <c r="AQ216" s="227"/>
    </row>
    <row r="217" spans="1:46" x14ac:dyDescent="0.2">
      <c r="AQ217" s="227"/>
    </row>
  </sheetData>
  <protectedRanges>
    <protectedRange algorithmName="SHA-512" hashValue="gYvyhxe7X9Mkksa9EULNX4nfNYzFfyea09mGxsj+c7Jue+DKt0aIVF+h8+VEOJkGuPWzRrSe7jqw/j1W7J5c1g==" saltValue="sNjacdSRKUIo9i3AdicXJA==" spinCount="100000" sqref="AB215:AC1048383" name="Rango1"/>
    <protectedRange algorithmName="SHA-512" hashValue="gYvyhxe7X9Mkksa9EULNX4nfNYzFfyea09mGxsj+c7Jue+DKt0aIVF+h8+VEOJkGuPWzRrSe7jqw/j1W7J5c1g==" saltValue="sNjacdSRKUIo9i3AdicXJA==" spinCount="100000" sqref="AB2:AC2" name="Rango1_5"/>
    <protectedRange algorithmName="SHA-512" hashValue="gYvyhxe7X9Mkksa9EULNX4nfNYzFfyea09mGxsj+c7Jue+DKt0aIVF+h8+VEOJkGuPWzRrSe7jqw/j1W7J5c1g==" saltValue="sNjacdSRKUIo9i3AdicXJA==" spinCount="100000" sqref="AC205 AC139 AC33 AC36:AC37 AC39 AC58:AC59 AC211 AB4:AC7 AC67:AC68 AC71:AC72 AC83:AC84 AC86:AC87 AC112 AC114 AC164:AC166 AC174" name="Rango1_2_1_4"/>
    <protectedRange algorithmName="SHA-512" hashValue="gYvyhxe7X9Mkksa9EULNX4nfNYzFfyea09mGxsj+c7Jue+DKt0aIVF+h8+VEOJkGuPWzRrSe7jqw/j1W7J5c1g==" saltValue="sNjacdSRKUIo9i3AdicXJA==" spinCount="100000" sqref="AB26:AC26 AB8:AC24" name="Rango1_2_2_4"/>
    <protectedRange algorithmName="SHA-512" hashValue="gYvyhxe7X9Mkksa9EULNX4nfNYzFfyea09mGxsj+c7Jue+DKt0aIVF+h8+VEOJkGuPWzRrSe7jqw/j1W7J5c1g==" saltValue="sNjacdSRKUIo9i3AdicXJA==" spinCount="100000" sqref="AB27:AC31" name="Rango1_2_2_1_2"/>
    <protectedRange algorithmName="SHA-512" hashValue="gYvyhxe7X9Mkksa9EULNX4nfNYzFfyea09mGxsj+c7Jue+DKt0aIVF+h8+VEOJkGuPWzRrSe7jqw/j1W7J5c1g==" saltValue="sNjacdSRKUIo9i3AdicXJA==" spinCount="100000" sqref="AB25:AC25" name="Rango1_2_1_2_1"/>
    <protectedRange algorithmName="SHA-512" hashValue="gYvyhxe7X9Mkksa9EULNX4nfNYzFfyea09mGxsj+c7Jue+DKt0aIVF+h8+VEOJkGuPWzRrSe7jqw/j1W7J5c1g==" saltValue="sNjacdSRKUIo9i3AdicXJA==" spinCount="100000" sqref="AB32:AC32" name="Rango1_1_1_1"/>
    <protectedRange algorithmName="SHA-512" hashValue="gYvyhxe7X9Mkksa9EULNX4nfNYzFfyea09mGxsj+c7Jue+DKt0aIVF+h8+VEOJkGuPWzRrSe7jqw/j1W7J5c1g==" saltValue="sNjacdSRKUIo9i3AdicXJA==" spinCount="100000" sqref="AC34:AC35" name="Rango1_2_4_3"/>
    <protectedRange algorithmName="SHA-512" hashValue="gYvyhxe7X9Mkksa9EULNX4nfNYzFfyea09mGxsj+c7Jue+DKt0aIVF+h8+VEOJkGuPWzRrSe7jqw/j1W7J5c1g==" saltValue="sNjacdSRKUIo9i3AdicXJA==" spinCount="100000" sqref="AB38:AC38 AB33:AB37 AB39" name="Rango1_4_2_3"/>
    <protectedRange algorithmName="SHA-512" hashValue="gYvyhxe7X9Mkksa9EULNX4nfNYzFfyea09mGxsj+c7Jue+DKt0aIVF+h8+VEOJkGuPWzRrSe7jqw/j1W7J5c1g==" saltValue="sNjacdSRKUIo9i3AdicXJA==" spinCount="100000" sqref="AB41:AC41 AB45:AC55" name="Rango1_2_5_2"/>
    <protectedRange algorithmName="SHA-512" hashValue="gYvyhxe7X9Mkksa9EULNX4nfNYzFfyea09mGxsj+c7Jue+DKt0aIVF+h8+VEOJkGuPWzRrSe7jqw/j1W7J5c1g==" saltValue="sNjacdSRKUIo9i3AdicXJA==" spinCount="100000" sqref="AB40:AC40 AB115:AC115 AC56 AB42:AC44 AB181:AC181 AB201:AC201" name="Rango1_4_4_1"/>
    <protectedRange algorithmName="SHA-512" hashValue="gYvyhxe7X9Mkksa9EULNX4nfNYzFfyea09mGxsj+c7Jue+DKt0aIVF+h8+VEOJkGuPWzRrSe7jqw/j1W7J5c1g==" saltValue="sNjacdSRKUIo9i3AdicXJA==" spinCount="100000" sqref="AB57:AC57 AB56" name="Rango1_4_1_1_1"/>
    <protectedRange algorithmName="SHA-512" hashValue="gYvyhxe7X9Mkksa9EULNX4nfNYzFfyea09mGxsj+c7Jue+DKt0aIVF+h8+VEOJkGuPWzRrSe7jqw/j1W7J5c1g==" saltValue="sNjacdSRKUIo9i3AdicXJA==" spinCount="100000" sqref="AB58" name="Rango1_4_2_1_1"/>
    <protectedRange algorithmName="SHA-512" hashValue="gYvyhxe7X9Mkksa9EULNX4nfNYzFfyea09mGxsj+c7Jue+DKt0aIVF+h8+VEOJkGuPWzRrSe7jqw/j1W7J5c1g==" saltValue="sNjacdSRKUIo9i3AdicXJA==" spinCount="100000" sqref="AC60" name="Rango1_2_2_2_1"/>
    <protectedRange algorithmName="SHA-512" hashValue="gYvyhxe7X9Mkksa9EULNX4nfNYzFfyea09mGxsj+c7Jue+DKt0aIVF+h8+VEOJkGuPWzRrSe7jqw/j1W7J5c1g==" saltValue="sNjacdSRKUIo9i3AdicXJA==" spinCount="100000" sqref="AB60" name="Rango1_4_3_1_1"/>
    <protectedRange algorithmName="SHA-512" hashValue="gYvyhxe7X9Mkksa9EULNX4nfNYzFfyea09mGxsj+c7Jue+DKt0aIVF+h8+VEOJkGuPWzRrSe7jqw/j1W7J5c1g==" saltValue="sNjacdSRKUIo9i3AdicXJA==" spinCount="100000" sqref="AB59" name="Rango1_2_11_1"/>
    <protectedRange algorithmName="SHA-512" hashValue="gYvyhxe7X9Mkksa9EULNX4nfNYzFfyea09mGxsj+c7Jue+DKt0aIVF+h8+VEOJkGuPWzRrSe7jqw/j1W7J5c1g==" saltValue="sNjacdSRKUIo9i3AdicXJA==" spinCount="100000" sqref="AB61:AC61 AC140" name="Rango1_2_12_1"/>
    <protectedRange algorithmName="SHA-512" hashValue="gYvyhxe7X9Mkksa9EULNX4nfNYzFfyea09mGxsj+c7Jue+DKt0aIVF+h8+VEOJkGuPWzRrSe7jqw/j1W7J5c1g==" saltValue="sNjacdSRKUIo9i3AdicXJA==" spinCount="100000" sqref="AB63:AC63" name="Rango1_1_5"/>
    <protectedRange algorithmName="SHA-512" hashValue="gYvyhxe7X9Mkksa9EULNX4nfNYzFfyea09mGxsj+c7Jue+DKt0aIVF+h8+VEOJkGuPWzRrSe7jqw/j1W7J5c1g==" saltValue="sNjacdSRKUIo9i3AdicXJA==" spinCount="100000" sqref="AB64:AC64" name="Rango1_2_9"/>
    <protectedRange algorithmName="SHA-512" hashValue="gYvyhxe7X9Mkksa9EULNX4nfNYzFfyea09mGxsj+c7Jue+DKt0aIVF+h8+VEOJkGuPWzRrSe7jqw/j1W7J5c1g==" saltValue="sNjacdSRKUIo9i3AdicXJA==" spinCount="100000" sqref="AB212:AC213 AB71:AB72 AB83:AB84 AB86:AB87 AC125 AB67:AB68 AB85:AC85 AB69:AC70 AC62 AC102 AB65:AC66 AB73:AC82" name="Rango1_4_26"/>
    <protectedRange algorithmName="SHA-512" hashValue="gYvyhxe7X9Mkksa9EULNX4nfNYzFfyea09mGxsj+c7Jue+DKt0aIVF+h8+VEOJkGuPWzRrSe7jqw/j1W7J5c1g==" saltValue="sNjacdSRKUIo9i3AdicXJA==" spinCount="100000" sqref="AC110 AB91:AC96 AC99:AC100" name="Rango1_4_7_1"/>
    <protectedRange algorithmName="SHA-512" hashValue="gYvyhxe7X9Mkksa9EULNX4nfNYzFfyea09mGxsj+c7Jue+DKt0aIVF+h8+VEOJkGuPWzRrSe7jqw/j1W7J5c1g==" saltValue="sNjacdSRKUIo9i3AdicXJA==" spinCount="100000" sqref="AB99:AB100 AB101:AC101 AB97:AC98" name="Rango1_4_8_1"/>
    <protectedRange algorithmName="SHA-512" hashValue="gYvyhxe7X9Mkksa9EULNX4nfNYzFfyea09mGxsj+c7Jue+DKt0aIVF+h8+VEOJkGuPWzRrSe7jqw/j1W7J5c1g==" saltValue="sNjacdSRKUIo9i3AdicXJA==" spinCount="100000" sqref="AB103:AC109 AB102 AB111:AC111 AB110" name="Rango1_4_12_1"/>
    <protectedRange algorithmName="SHA-512" hashValue="gYvyhxe7X9Mkksa9EULNX4nfNYzFfyea09mGxsj+c7Jue+DKt0aIVF+h8+VEOJkGuPWzRrSe7jqw/j1W7J5c1g==" saltValue="sNjacdSRKUIo9i3AdicXJA==" spinCount="100000" sqref="AB113:AC113 AB116:AC116 AB112 AB114" name="Rango1_4_13_1"/>
    <protectedRange algorithmName="SHA-512" hashValue="gYvyhxe7X9Mkksa9EULNX4nfNYzFfyea09mGxsj+c7Jue+DKt0aIVF+h8+VEOJkGuPWzRrSe7jqw/j1W7J5c1g==" saltValue="sNjacdSRKUIo9i3AdicXJA==" spinCount="100000" sqref="AB117:AC124" name="Rango1_4_14_1"/>
    <protectedRange algorithmName="SHA-512" hashValue="gYvyhxe7X9Mkksa9EULNX4nfNYzFfyea09mGxsj+c7Jue+DKt0aIVF+h8+VEOJkGuPWzRrSe7jqw/j1W7J5c1g==" saltValue="sNjacdSRKUIo9i3AdicXJA==" spinCount="100000" sqref="AB125 AB62" name="Rango1_4_16_1"/>
    <protectedRange algorithmName="SHA-512" hashValue="gYvyhxe7X9Mkksa9EULNX4nfNYzFfyea09mGxsj+c7Jue+DKt0aIVF+h8+VEOJkGuPWzRrSe7jqw/j1W7J5c1g==" saltValue="sNjacdSRKUIo9i3AdicXJA==" spinCount="100000" sqref="AB3" name="Rango1_1_4_1"/>
    <protectedRange algorithmName="SHA-512" hashValue="gYvyhxe7X9Mkksa9EULNX4nfNYzFfyea09mGxsj+c7Jue+DKt0aIVF+h8+VEOJkGuPWzRrSe7jqw/j1W7J5c1g==" saltValue="sNjacdSRKUIo9i3AdicXJA==" spinCount="100000" sqref="AC3" name="Rango1_5_1_1"/>
    <protectedRange algorithmName="SHA-512" hashValue="gYvyhxe7X9Mkksa9EULNX4nfNYzFfyea09mGxsj+c7Jue+DKt0aIVF+h8+VEOJkGuPWzRrSe7jqw/j1W7J5c1g==" saltValue="sNjacdSRKUIo9i3AdicXJA==" spinCount="100000" sqref="AB88:AC90" name="Rango1_4_17_1"/>
    <protectedRange algorithmName="SHA-512" hashValue="gYvyhxe7X9Mkksa9EULNX4nfNYzFfyea09mGxsj+c7Jue+DKt0aIVF+h8+VEOJkGuPWzRrSe7jqw/j1W7J5c1g==" saltValue="sNjacdSRKUIo9i3AdicXJA==" spinCount="100000" sqref="AB135:AC135 AB137:AC138 AB126:AC132" name="Rango1_2_17_1"/>
    <protectedRange algorithmName="SHA-512" hashValue="gYvyhxe7X9Mkksa9EULNX4nfNYzFfyea09mGxsj+c7Jue+DKt0aIVF+h8+VEOJkGuPWzRrSe7jqw/j1W7J5c1g==" saltValue="sNjacdSRKUIo9i3AdicXJA==" spinCount="100000" sqref="AB139:AB141 AB136:AC136 AB133:AC134" name="Rango1_4_20_1"/>
    <protectedRange algorithmName="SHA-512" hashValue="gYvyhxe7X9Mkksa9EULNX4nfNYzFfyea09mGxsj+c7Jue+DKt0aIVF+h8+VEOJkGuPWzRrSe7jqw/j1W7J5c1g==" saltValue="sNjacdSRKUIo9i3AdicXJA==" spinCount="100000" sqref="AB194:AC194" name="Rango1_1_3_1"/>
    <protectedRange algorithmName="SHA-512" hashValue="gYvyhxe7X9Mkksa9EULNX4nfNYzFfyea09mGxsj+c7Jue+DKt0aIVF+h8+VEOJkGuPWzRrSe7jqw/j1W7J5c1g==" saltValue="sNjacdSRKUIo9i3AdicXJA==" spinCount="100000" sqref="AB188:AC193 AB143:AC148 AB169:AC171 AB173:AC173 AC149:AC163" name="Rango1_2_10_1"/>
    <protectedRange algorithmName="SHA-512" hashValue="gYvyhxe7X9Mkksa9EULNX4nfNYzFfyea09mGxsj+c7Jue+DKt0aIVF+h8+VEOJkGuPWzRrSe7jqw/j1W7J5c1g==" saltValue="sNjacdSRKUIo9i3AdicXJA==" spinCount="100000" sqref="AB167:AC168 AB142:AC142 AB172:AC172 AC141 AB175:AC180 AB174 AB182:AC187 AB195:AC198 AB149:AB166" name="Rango1_4_18_1"/>
    <protectedRange algorithmName="SHA-512" hashValue="gYvyhxe7X9Mkksa9EULNX4nfNYzFfyea09mGxsj+c7Jue+DKt0aIVF+h8+VEOJkGuPWzRrSe7jqw/j1W7J5c1g==" saltValue="sNjacdSRKUIo9i3AdicXJA==" spinCount="100000" sqref="AB199:AC199 AB202:AC204 AB214:AC214" name="Rango1_2_18_1"/>
    <protectedRange algorithmName="SHA-512" hashValue="gYvyhxe7X9Mkksa9EULNX4nfNYzFfyea09mGxsj+c7Jue+DKt0aIVF+h8+VEOJkGuPWzRrSe7jqw/j1W7J5c1g==" saltValue="sNjacdSRKUIo9i3AdicXJA==" spinCount="100000" sqref="AB200:AC200" name="Rango1_4_21_1"/>
    <protectedRange algorithmName="SHA-512" hashValue="gYvyhxe7X9Mkksa9EULNX4nfNYzFfyea09mGxsj+c7Jue+DKt0aIVF+h8+VEOJkGuPWzRrSe7jqw/j1W7J5c1g==" saltValue="sNjacdSRKUIo9i3AdicXJA==" spinCount="100000" sqref="AB207:AC209" name="Rango1_2_2_3_1"/>
    <protectedRange algorithmName="SHA-512" hashValue="gYvyhxe7X9Mkksa9EULNX4nfNYzFfyea09mGxsj+c7Jue+DKt0aIVF+h8+VEOJkGuPWzRrSe7jqw/j1W7J5c1g==" saltValue="sNjacdSRKUIo9i3AdicXJA==" spinCount="100000" sqref="AB210:AC210" name="Rango1_2_2_1_1_1"/>
    <protectedRange algorithmName="SHA-512" hashValue="gYvyhxe7X9Mkksa9EULNX4nfNYzFfyea09mGxsj+c7Jue+DKt0aIVF+h8+VEOJkGuPWzRrSe7jqw/j1W7J5c1g==" saltValue="sNjacdSRKUIo9i3AdicXJA==" spinCount="100000" sqref="AB211" name="Rango1_4_2_2_1_1"/>
  </protectedRanges>
  <autoFilter ref="A2:AW215"/>
  <dataValidations count="1">
    <dataValidation type="list" allowBlank="1" showInputMessage="1" showErrorMessage="1" sqref="X3:Z214">
      <formula1>Paquetes_de_Trabajo</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110"/>
  <sheetViews>
    <sheetView workbookViewId="0">
      <selection sqref="A1:W1"/>
    </sheetView>
    <sheetView workbookViewId="1">
      <selection sqref="A1:W1"/>
    </sheetView>
  </sheetViews>
  <sheetFormatPr defaultColWidth="11.44140625" defaultRowHeight="13.2" x14ac:dyDescent="0.35"/>
  <cols>
    <col min="1" max="1" width="12.6640625" style="24" customWidth="1"/>
    <col min="2" max="2" width="9.33203125" style="97" customWidth="1"/>
    <col min="3" max="3" width="10" style="98" customWidth="1"/>
    <col min="4" max="4" width="6.5546875" style="99" customWidth="1"/>
    <col min="5" max="5" width="48.5546875" style="24" customWidth="1"/>
    <col min="6" max="6" width="25" style="24" customWidth="1"/>
    <col min="7" max="7" width="15.5546875" style="24" bestFit="1" customWidth="1"/>
    <col min="8" max="8" width="11.6640625" style="100" bestFit="1" customWidth="1"/>
    <col min="9" max="9" width="17.5546875" style="24" bestFit="1" customWidth="1"/>
    <col min="10" max="10" width="15.88671875" style="78" bestFit="1" customWidth="1"/>
    <col min="11" max="11" width="14.88671875" style="78" customWidth="1"/>
    <col min="12" max="12" width="12.5546875" style="78" customWidth="1"/>
    <col min="13" max="13" width="12.6640625" style="78" bestFit="1" customWidth="1"/>
    <col min="14" max="14" width="11.6640625" style="78" bestFit="1" customWidth="1"/>
    <col min="15" max="15" width="12.6640625" style="78" bestFit="1" customWidth="1"/>
    <col min="16" max="16" width="14.5546875" style="78" customWidth="1"/>
    <col min="17" max="18" width="11.6640625" style="78" bestFit="1" customWidth="1"/>
    <col min="19" max="19" width="12.6640625" style="78" bestFit="1" customWidth="1"/>
    <col min="20" max="20" width="11.6640625" style="78" bestFit="1" customWidth="1"/>
    <col min="21" max="21" width="12" style="78" bestFit="1" customWidth="1"/>
    <col min="22" max="22" width="11.6640625" style="78" bestFit="1" customWidth="1"/>
    <col min="23" max="23" width="17.5546875" style="104" customWidth="1"/>
    <col min="24" max="24" width="12.33203125" style="24" customWidth="1"/>
    <col min="25" max="25" width="15.33203125" style="24" customWidth="1"/>
    <col min="26" max="27" width="11.44140625" style="24"/>
    <col min="28" max="28" width="17.33203125" style="24" customWidth="1"/>
    <col min="29" max="29" width="15" style="24" customWidth="1"/>
    <col min="30" max="16384" width="11.44140625" style="24"/>
  </cols>
  <sheetData>
    <row r="1" spans="1:25" x14ac:dyDescent="0.35">
      <c r="A1" s="289" t="s">
        <v>172</v>
      </c>
      <c r="B1" s="289"/>
      <c r="C1" s="289"/>
      <c r="D1" s="289"/>
      <c r="E1" s="289"/>
      <c r="F1" s="289"/>
      <c r="G1" s="289"/>
      <c r="H1" s="289"/>
      <c r="I1" s="289"/>
      <c r="J1" s="289"/>
      <c r="K1" s="289"/>
      <c r="L1" s="289"/>
      <c r="M1" s="289"/>
      <c r="N1" s="289"/>
      <c r="O1" s="289"/>
      <c r="P1" s="289"/>
      <c r="Q1" s="289"/>
      <c r="R1" s="289"/>
      <c r="S1" s="289"/>
      <c r="T1" s="289"/>
      <c r="U1" s="289"/>
      <c r="V1" s="289"/>
      <c r="W1" s="289"/>
    </row>
    <row r="2" spans="1:25" x14ac:dyDescent="0.35">
      <c r="A2" s="289" t="s">
        <v>173</v>
      </c>
      <c r="B2" s="289"/>
      <c r="C2" s="289"/>
      <c r="D2" s="289"/>
      <c r="E2" s="289"/>
      <c r="F2" s="289"/>
      <c r="G2" s="289"/>
      <c r="H2" s="289"/>
      <c r="I2" s="289"/>
      <c r="J2" s="289"/>
      <c r="K2" s="289"/>
      <c r="L2" s="289"/>
      <c r="M2" s="289"/>
      <c r="N2" s="289"/>
      <c r="O2" s="289"/>
      <c r="P2" s="289"/>
      <c r="Q2" s="289"/>
      <c r="R2" s="289"/>
      <c r="S2" s="289"/>
      <c r="T2" s="289"/>
      <c r="U2" s="289"/>
      <c r="V2" s="289"/>
      <c r="W2" s="289"/>
      <c r="X2" s="25"/>
      <c r="Y2" s="25"/>
    </row>
    <row r="3" spans="1:25" x14ac:dyDescent="0.35">
      <c r="A3" s="289" t="s">
        <v>174</v>
      </c>
      <c r="B3" s="289"/>
      <c r="C3" s="289"/>
      <c r="D3" s="289"/>
      <c r="E3" s="289"/>
      <c r="F3" s="289"/>
      <c r="G3" s="289"/>
      <c r="H3" s="289"/>
      <c r="I3" s="289"/>
      <c r="J3" s="289"/>
      <c r="K3" s="289"/>
      <c r="L3" s="289"/>
      <c r="M3" s="289"/>
      <c r="N3" s="289"/>
      <c r="O3" s="289"/>
      <c r="P3" s="289"/>
      <c r="Q3" s="289"/>
      <c r="R3" s="289"/>
      <c r="S3" s="289"/>
      <c r="T3" s="289"/>
      <c r="U3" s="289"/>
      <c r="V3" s="289"/>
      <c r="W3" s="289"/>
      <c r="X3" s="25"/>
      <c r="Y3" s="25"/>
    </row>
    <row r="4" spans="1:25" x14ac:dyDescent="0.35">
      <c r="A4" s="289" t="s">
        <v>175</v>
      </c>
      <c r="B4" s="289"/>
      <c r="C4" s="289"/>
      <c r="D4" s="289"/>
      <c r="E4" s="289"/>
      <c r="F4" s="289"/>
      <c r="G4" s="289"/>
      <c r="H4" s="289"/>
      <c r="I4" s="289"/>
      <c r="J4" s="289"/>
      <c r="K4" s="289"/>
      <c r="L4" s="289"/>
      <c r="M4" s="289"/>
      <c r="N4" s="289"/>
      <c r="O4" s="289"/>
      <c r="P4" s="289"/>
      <c r="Q4" s="289"/>
      <c r="R4" s="289"/>
      <c r="S4" s="289"/>
      <c r="T4" s="289"/>
      <c r="U4" s="289"/>
      <c r="V4" s="289"/>
      <c r="W4" s="289"/>
      <c r="X4" s="25"/>
      <c r="Y4" s="25"/>
    </row>
    <row r="5" spans="1:25" x14ac:dyDescent="0.35">
      <c r="A5" s="289" t="s">
        <v>176</v>
      </c>
      <c r="B5" s="289"/>
      <c r="C5" s="289"/>
      <c r="D5" s="289"/>
      <c r="E5" s="289"/>
      <c r="F5" s="289"/>
      <c r="G5" s="289"/>
      <c r="H5" s="289"/>
      <c r="I5" s="289"/>
      <c r="J5" s="289"/>
      <c r="K5" s="289"/>
      <c r="L5" s="289"/>
      <c r="M5" s="289"/>
      <c r="N5" s="289"/>
      <c r="O5" s="289"/>
      <c r="P5" s="289"/>
      <c r="Q5" s="289"/>
      <c r="R5" s="289"/>
      <c r="S5" s="289"/>
      <c r="T5" s="289"/>
      <c r="U5" s="289"/>
      <c r="V5" s="289"/>
      <c r="W5" s="289"/>
      <c r="X5" s="25"/>
      <c r="Y5" s="25"/>
    </row>
    <row r="6" spans="1:25" x14ac:dyDescent="0.35">
      <c r="A6" s="289" t="s">
        <v>177</v>
      </c>
      <c r="B6" s="289"/>
      <c r="C6" s="289"/>
      <c r="D6" s="289"/>
      <c r="E6" s="289"/>
      <c r="F6" s="289"/>
      <c r="G6" s="289"/>
      <c r="H6" s="289"/>
      <c r="I6" s="289"/>
      <c r="J6" s="289"/>
      <c r="K6" s="289"/>
      <c r="L6" s="289"/>
      <c r="M6" s="289"/>
      <c r="N6" s="289"/>
      <c r="O6" s="289"/>
      <c r="P6" s="289"/>
      <c r="Q6" s="289"/>
      <c r="R6" s="289"/>
      <c r="S6" s="289"/>
      <c r="T6" s="289"/>
      <c r="U6" s="289"/>
      <c r="V6" s="289"/>
      <c r="W6" s="289"/>
      <c r="X6" s="25"/>
      <c r="Y6" s="25"/>
    </row>
    <row r="7" spans="1:25" x14ac:dyDescent="0.35">
      <c r="A7" s="296" t="s">
        <v>178</v>
      </c>
      <c r="B7" s="296" t="s">
        <v>179</v>
      </c>
      <c r="C7" s="298" t="s">
        <v>180</v>
      </c>
      <c r="D7" s="300" t="s">
        <v>181</v>
      </c>
      <c r="E7" s="302" t="s">
        <v>182</v>
      </c>
      <c r="F7" s="304" t="s">
        <v>22</v>
      </c>
      <c r="G7" s="303" t="s">
        <v>183</v>
      </c>
      <c r="H7" s="303"/>
      <c r="I7" s="303"/>
      <c r="J7" s="303"/>
      <c r="K7" s="290" t="s">
        <v>184</v>
      </c>
      <c r="L7" s="291"/>
      <c r="M7" s="291"/>
      <c r="N7" s="291"/>
      <c r="O7" s="291"/>
      <c r="P7" s="291"/>
      <c r="Q7" s="291"/>
      <c r="R7" s="291"/>
      <c r="S7" s="291"/>
      <c r="T7" s="291"/>
      <c r="U7" s="292"/>
      <c r="V7" s="26"/>
      <c r="W7" s="293" t="s">
        <v>185</v>
      </c>
      <c r="X7" s="285" t="s">
        <v>186</v>
      </c>
      <c r="Y7" s="286"/>
    </row>
    <row r="8" spans="1:25" x14ac:dyDescent="0.35">
      <c r="A8" s="297"/>
      <c r="B8" s="297"/>
      <c r="C8" s="299"/>
      <c r="D8" s="301"/>
      <c r="E8" s="302"/>
      <c r="F8" s="305"/>
      <c r="G8" s="27" t="s">
        <v>187</v>
      </c>
      <c r="H8" s="27" t="s">
        <v>188</v>
      </c>
      <c r="I8" s="27" t="s">
        <v>189</v>
      </c>
      <c r="J8" s="28" t="s">
        <v>190</v>
      </c>
      <c r="K8" s="28" t="s">
        <v>191</v>
      </c>
      <c r="L8" s="28" t="s">
        <v>192</v>
      </c>
      <c r="M8" s="28" t="s">
        <v>193</v>
      </c>
      <c r="N8" s="28" t="s">
        <v>194</v>
      </c>
      <c r="O8" s="28" t="s">
        <v>195</v>
      </c>
      <c r="P8" s="28" t="s">
        <v>196</v>
      </c>
      <c r="Q8" s="28" t="s">
        <v>197</v>
      </c>
      <c r="R8" s="28" t="s">
        <v>198</v>
      </c>
      <c r="S8" s="28" t="s">
        <v>199</v>
      </c>
      <c r="T8" s="28" t="s">
        <v>200</v>
      </c>
      <c r="U8" s="28" t="s">
        <v>201</v>
      </c>
      <c r="V8" s="28" t="s">
        <v>202</v>
      </c>
      <c r="W8" s="294"/>
      <c r="X8" s="287"/>
      <c r="Y8" s="288"/>
    </row>
    <row r="9" spans="1:25" ht="26.4" x14ac:dyDescent="0.35">
      <c r="A9" s="29" t="s">
        <v>203</v>
      </c>
      <c r="B9" s="30"/>
      <c r="C9" s="29"/>
      <c r="D9" s="31" t="s">
        <v>204</v>
      </c>
      <c r="E9" s="29" t="s">
        <v>205</v>
      </c>
      <c r="F9" s="32" t="s">
        <v>206</v>
      </c>
      <c r="G9" s="33"/>
      <c r="H9" s="34"/>
      <c r="I9" s="34"/>
      <c r="J9" s="34"/>
      <c r="K9" s="34">
        <f>+K10+K15+K20+K24</f>
        <v>881675.69988888828</v>
      </c>
      <c r="L9" s="34">
        <f t="shared" ref="L9:V9" si="0">+L10+L15+L20+L24</f>
        <v>3521.12</v>
      </c>
      <c r="M9" s="34">
        <f t="shared" si="0"/>
        <v>8429.6094117647062</v>
      </c>
      <c r="N9" s="34">
        <f t="shared" si="0"/>
        <v>0</v>
      </c>
      <c r="O9" s="34">
        <f t="shared" si="0"/>
        <v>0</v>
      </c>
      <c r="P9" s="34">
        <f t="shared" si="0"/>
        <v>2578.8235294117649</v>
      </c>
      <c r="Q9" s="34">
        <f t="shared" si="0"/>
        <v>324</v>
      </c>
      <c r="R9" s="34">
        <f t="shared" si="0"/>
        <v>0</v>
      </c>
      <c r="S9" s="34">
        <f t="shared" si="0"/>
        <v>2578.8235294117649</v>
      </c>
      <c r="T9" s="34">
        <f t="shared" si="0"/>
        <v>0</v>
      </c>
      <c r="U9" s="34">
        <f t="shared" si="0"/>
        <v>0</v>
      </c>
      <c r="V9" s="34">
        <f t="shared" si="0"/>
        <v>2578.8235294117649</v>
      </c>
      <c r="W9" s="35">
        <f t="shared" ref="W9:W19" si="1">+SUM(K9:V9)</f>
        <v>901686.89988888835</v>
      </c>
      <c r="X9" s="35" t="s">
        <v>207</v>
      </c>
      <c r="Y9" s="35"/>
    </row>
    <row r="10" spans="1:25" ht="26.4" x14ac:dyDescent="0.35">
      <c r="A10" s="36" t="s">
        <v>208</v>
      </c>
      <c r="B10" s="37"/>
      <c r="C10" s="36"/>
      <c r="D10" s="38" t="s">
        <v>209</v>
      </c>
      <c r="E10" s="36" t="s">
        <v>210</v>
      </c>
      <c r="F10" s="36" t="s">
        <v>104</v>
      </c>
      <c r="G10" s="37"/>
      <c r="H10" s="39"/>
      <c r="I10" s="40"/>
      <c r="J10" s="40"/>
      <c r="K10" s="40">
        <f t="shared" ref="K10:V10" si="2">K11+K13</f>
        <v>0</v>
      </c>
      <c r="L10" s="40">
        <f t="shared" si="2"/>
        <v>605.12</v>
      </c>
      <c r="M10" s="40">
        <f t="shared" si="2"/>
        <v>5446.08</v>
      </c>
      <c r="N10" s="40">
        <f t="shared" si="2"/>
        <v>0</v>
      </c>
      <c r="O10" s="40">
        <f t="shared" si="2"/>
        <v>0</v>
      </c>
      <c r="P10" s="40">
        <f t="shared" si="2"/>
        <v>0</v>
      </c>
      <c r="Q10" s="40">
        <f t="shared" si="2"/>
        <v>0</v>
      </c>
      <c r="R10" s="40">
        <f t="shared" si="2"/>
        <v>0</v>
      </c>
      <c r="S10" s="40">
        <f t="shared" si="2"/>
        <v>0</v>
      </c>
      <c r="T10" s="40">
        <f t="shared" si="2"/>
        <v>0</v>
      </c>
      <c r="U10" s="40">
        <f t="shared" si="2"/>
        <v>0</v>
      </c>
      <c r="V10" s="40">
        <f t="shared" si="2"/>
        <v>0</v>
      </c>
      <c r="W10" s="40">
        <f t="shared" si="1"/>
        <v>6051.2</v>
      </c>
      <c r="X10" s="41"/>
      <c r="Y10" s="41"/>
    </row>
    <row r="11" spans="1:25" ht="26.4" x14ac:dyDescent="0.35">
      <c r="A11" s="42" t="s">
        <v>211</v>
      </c>
      <c r="B11" s="43"/>
      <c r="C11" s="42"/>
      <c r="D11" s="44" t="s">
        <v>90</v>
      </c>
      <c r="E11" s="45" t="s">
        <v>212</v>
      </c>
      <c r="F11" s="45"/>
      <c r="G11" s="46"/>
      <c r="H11" s="47"/>
      <c r="I11" s="48"/>
      <c r="J11" s="49"/>
      <c r="K11" s="50">
        <f t="shared" ref="K11:V11" si="3">+SUM(K12:K12)</f>
        <v>0</v>
      </c>
      <c r="L11" s="50">
        <f t="shared" si="3"/>
        <v>0</v>
      </c>
      <c r="M11" s="50">
        <f t="shared" si="3"/>
        <v>5446.08</v>
      </c>
      <c r="N11" s="50">
        <f t="shared" si="3"/>
        <v>0</v>
      </c>
      <c r="O11" s="50">
        <f t="shared" si="3"/>
        <v>0</v>
      </c>
      <c r="P11" s="50">
        <f t="shared" si="3"/>
        <v>0</v>
      </c>
      <c r="Q11" s="50">
        <f t="shared" si="3"/>
        <v>0</v>
      </c>
      <c r="R11" s="50">
        <f t="shared" si="3"/>
        <v>0</v>
      </c>
      <c r="S11" s="50">
        <f t="shared" si="3"/>
        <v>0</v>
      </c>
      <c r="T11" s="50">
        <f t="shared" si="3"/>
        <v>0</v>
      </c>
      <c r="U11" s="50">
        <f t="shared" si="3"/>
        <v>0</v>
      </c>
      <c r="V11" s="50">
        <f t="shared" si="3"/>
        <v>0</v>
      </c>
      <c r="W11" s="50">
        <f t="shared" si="1"/>
        <v>5446.08</v>
      </c>
      <c r="X11" s="51"/>
      <c r="Y11" s="51"/>
    </row>
    <row r="12" spans="1:25" ht="26.4" x14ac:dyDescent="0.35">
      <c r="A12" s="52" t="s">
        <v>213</v>
      </c>
      <c r="B12" s="53">
        <v>9999</v>
      </c>
      <c r="C12" s="54">
        <v>730204</v>
      </c>
      <c r="D12" s="55" t="s">
        <v>214</v>
      </c>
      <c r="E12" s="56" t="s">
        <v>215</v>
      </c>
      <c r="F12" s="56"/>
      <c r="G12" s="57" t="s">
        <v>216</v>
      </c>
      <c r="H12" s="58">
        <v>1</v>
      </c>
      <c r="I12" s="59">
        <f>+'[6]presupuesto proy c.unitarios'!H41*0.9</f>
        <v>5446.08</v>
      </c>
      <c r="J12" s="60">
        <f>I12*H12</f>
        <v>5446.08</v>
      </c>
      <c r="K12" s="61">
        <v>0</v>
      </c>
      <c r="L12" s="61">
        <v>0</v>
      </c>
      <c r="M12" s="61">
        <f>+J12</f>
        <v>5446.08</v>
      </c>
      <c r="N12" s="61">
        <v>0</v>
      </c>
      <c r="O12" s="61">
        <v>0</v>
      </c>
      <c r="P12" s="61">
        <v>0</v>
      </c>
      <c r="Q12" s="61">
        <v>0</v>
      </c>
      <c r="R12" s="61">
        <v>0</v>
      </c>
      <c r="S12" s="61">
        <v>0</v>
      </c>
      <c r="T12" s="61">
        <v>0</v>
      </c>
      <c r="U12" s="61">
        <v>0</v>
      </c>
      <c r="V12" s="61">
        <v>0</v>
      </c>
      <c r="W12" s="61">
        <f t="shared" si="1"/>
        <v>5446.08</v>
      </c>
      <c r="X12" s="62" t="str">
        <f>IF(SUM(K12:V12)&gt;J12,"valor mayor al presupuesto",IF(SUM(K12:V12)&lt;J12,"valor menor al presupuesto","validado"))</f>
        <v>validado</v>
      </c>
      <c r="Y12" s="63">
        <f>+W12-J12</f>
        <v>0</v>
      </c>
    </row>
    <row r="13" spans="1:25" ht="39.6" x14ac:dyDescent="0.35">
      <c r="A13" s="42" t="s">
        <v>211</v>
      </c>
      <c r="B13" s="43"/>
      <c r="C13" s="42"/>
      <c r="D13" s="44" t="s">
        <v>93</v>
      </c>
      <c r="E13" s="45" t="s">
        <v>217</v>
      </c>
      <c r="F13" s="45"/>
      <c r="G13" s="46"/>
      <c r="H13" s="47"/>
      <c r="I13" s="48"/>
      <c r="J13" s="49"/>
      <c r="K13" s="50">
        <f>+SUM(K14:K14)</f>
        <v>0</v>
      </c>
      <c r="L13" s="50">
        <f t="shared" ref="L13:V13" si="4">+SUM(L14:L14)</f>
        <v>605.12</v>
      </c>
      <c r="M13" s="50">
        <f t="shared" si="4"/>
        <v>0</v>
      </c>
      <c r="N13" s="50">
        <f t="shared" si="4"/>
        <v>0</v>
      </c>
      <c r="O13" s="50">
        <f t="shared" si="4"/>
        <v>0</v>
      </c>
      <c r="P13" s="50">
        <f t="shared" si="4"/>
        <v>0</v>
      </c>
      <c r="Q13" s="50">
        <f t="shared" si="4"/>
        <v>0</v>
      </c>
      <c r="R13" s="50">
        <f t="shared" si="4"/>
        <v>0</v>
      </c>
      <c r="S13" s="50">
        <f t="shared" si="4"/>
        <v>0</v>
      </c>
      <c r="T13" s="50">
        <f t="shared" si="4"/>
        <v>0</v>
      </c>
      <c r="U13" s="50">
        <f t="shared" si="4"/>
        <v>0</v>
      </c>
      <c r="V13" s="50">
        <f t="shared" si="4"/>
        <v>0</v>
      </c>
      <c r="W13" s="50">
        <f t="shared" si="1"/>
        <v>605.12</v>
      </c>
      <c r="X13" s="51"/>
      <c r="Y13" s="51"/>
    </row>
    <row r="14" spans="1:25" ht="52.8" x14ac:dyDescent="0.35">
      <c r="A14" s="52" t="s">
        <v>213</v>
      </c>
      <c r="B14" s="64">
        <v>9999</v>
      </c>
      <c r="C14" s="54">
        <v>730204</v>
      </c>
      <c r="D14" s="55" t="s">
        <v>218</v>
      </c>
      <c r="E14" s="56" t="s">
        <v>219</v>
      </c>
      <c r="F14" s="56"/>
      <c r="G14" s="57" t="s">
        <v>220</v>
      </c>
      <c r="H14" s="58">
        <v>1</v>
      </c>
      <c r="I14" s="59">
        <f>+'[6]presupuesto proy c.unitarios'!H41*0.1</f>
        <v>605.12</v>
      </c>
      <c r="J14" s="60">
        <f>H14*I14</f>
        <v>605.12</v>
      </c>
      <c r="K14" s="61">
        <v>0</v>
      </c>
      <c r="L14" s="60">
        <f>+J14</f>
        <v>605.12</v>
      </c>
      <c r="M14" s="61">
        <v>0</v>
      </c>
      <c r="N14" s="61">
        <v>0</v>
      </c>
      <c r="O14" s="61">
        <v>0</v>
      </c>
      <c r="P14" s="61">
        <v>0</v>
      </c>
      <c r="Q14" s="61">
        <v>0</v>
      </c>
      <c r="R14" s="61">
        <v>0</v>
      </c>
      <c r="S14" s="61">
        <v>0</v>
      </c>
      <c r="T14" s="61">
        <v>0</v>
      </c>
      <c r="U14" s="61">
        <v>0</v>
      </c>
      <c r="V14" s="61">
        <v>0</v>
      </c>
      <c r="W14" s="61">
        <f t="shared" si="1"/>
        <v>605.12</v>
      </c>
      <c r="X14" s="62" t="str">
        <f>IF(SUM(K14:V14)&gt;J14,"valor mayor al presupuesto",IF(SUM(K14:V14)&lt;J14,"valor menor al presupuesto","validado"))</f>
        <v>validado</v>
      </c>
      <c r="Y14" s="63">
        <f>+W14-J14</f>
        <v>0</v>
      </c>
    </row>
    <row r="15" spans="1:25" x14ac:dyDescent="0.35">
      <c r="A15" s="36" t="s">
        <v>208</v>
      </c>
      <c r="B15" s="37"/>
      <c r="C15" s="36"/>
      <c r="D15" s="38" t="s">
        <v>221</v>
      </c>
      <c r="E15" s="36" t="s">
        <v>222</v>
      </c>
      <c r="F15" s="36" t="s">
        <v>223</v>
      </c>
      <c r="G15" s="37"/>
      <c r="H15" s="39"/>
      <c r="I15" s="40"/>
      <c r="J15" s="40"/>
      <c r="K15" s="40">
        <f>+K16+K18</f>
        <v>0</v>
      </c>
      <c r="L15" s="40">
        <f t="shared" ref="L15:W15" si="5">+L16+L18</f>
        <v>2916</v>
      </c>
      <c r="M15" s="40">
        <f t="shared" si="5"/>
        <v>0</v>
      </c>
      <c r="N15" s="40">
        <f t="shared" si="5"/>
        <v>0</v>
      </c>
      <c r="O15" s="40">
        <f t="shared" si="5"/>
        <v>0</v>
      </c>
      <c r="P15" s="40">
        <f t="shared" si="5"/>
        <v>0</v>
      </c>
      <c r="Q15" s="40">
        <f t="shared" si="5"/>
        <v>324</v>
      </c>
      <c r="R15" s="40">
        <f t="shared" si="5"/>
        <v>0</v>
      </c>
      <c r="S15" s="40">
        <f t="shared" si="5"/>
        <v>0</v>
      </c>
      <c r="T15" s="40">
        <f t="shared" si="5"/>
        <v>0</v>
      </c>
      <c r="U15" s="40">
        <f t="shared" si="5"/>
        <v>0</v>
      </c>
      <c r="V15" s="40">
        <f t="shared" si="5"/>
        <v>0</v>
      </c>
      <c r="W15" s="40">
        <f t="shared" si="5"/>
        <v>3240</v>
      </c>
      <c r="X15" s="41" t="s">
        <v>207</v>
      </c>
      <c r="Y15" s="41"/>
    </row>
    <row r="16" spans="1:25" x14ac:dyDescent="0.35">
      <c r="A16" s="42" t="s">
        <v>211</v>
      </c>
      <c r="B16" s="43"/>
      <c r="C16" s="42"/>
      <c r="D16" s="44" t="s">
        <v>96</v>
      </c>
      <c r="E16" s="65" t="s">
        <v>224</v>
      </c>
      <c r="F16" s="65"/>
      <c r="G16" s="66"/>
      <c r="H16" s="47"/>
      <c r="I16" s="48"/>
      <c r="J16" s="49"/>
      <c r="K16" s="50">
        <f>SUM(K17:K17)</f>
        <v>0</v>
      </c>
      <c r="L16" s="50">
        <f t="shared" ref="L16:V16" si="6">SUM(L17:L17)</f>
        <v>324</v>
      </c>
      <c r="M16" s="50">
        <f t="shared" si="6"/>
        <v>0</v>
      </c>
      <c r="N16" s="50">
        <f t="shared" si="6"/>
        <v>0</v>
      </c>
      <c r="O16" s="50">
        <f t="shared" si="6"/>
        <v>0</v>
      </c>
      <c r="P16" s="50">
        <f t="shared" si="6"/>
        <v>0</v>
      </c>
      <c r="Q16" s="50">
        <f t="shared" si="6"/>
        <v>324</v>
      </c>
      <c r="R16" s="50">
        <f t="shared" si="6"/>
        <v>0</v>
      </c>
      <c r="S16" s="50">
        <f t="shared" si="6"/>
        <v>0</v>
      </c>
      <c r="T16" s="50">
        <f t="shared" si="6"/>
        <v>0</v>
      </c>
      <c r="U16" s="50">
        <f t="shared" si="6"/>
        <v>0</v>
      </c>
      <c r="V16" s="50">
        <f t="shared" si="6"/>
        <v>0</v>
      </c>
      <c r="W16" s="50">
        <f t="shared" si="1"/>
        <v>648</v>
      </c>
      <c r="X16" s="50"/>
      <c r="Y16" s="50"/>
    </row>
    <row r="17" spans="1:25" ht="26.4" x14ac:dyDescent="0.35">
      <c r="A17" s="52" t="s">
        <v>225</v>
      </c>
      <c r="B17" s="64">
        <v>9999</v>
      </c>
      <c r="C17" s="54">
        <v>730206</v>
      </c>
      <c r="D17" s="55" t="s">
        <v>226</v>
      </c>
      <c r="E17" s="56" t="s">
        <v>227</v>
      </c>
      <c r="F17" s="56"/>
      <c r="G17" s="57" t="s">
        <v>216</v>
      </c>
      <c r="H17" s="58">
        <v>2</v>
      </c>
      <c r="I17" s="59">
        <f>+'[6]presupuesto proy c.unitarios'!H54*0.2/H17</f>
        <v>324</v>
      </c>
      <c r="J17" s="60">
        <f>+H17*I17</f>
        <v>648</v>
      </c>
      <c r="K17" s="61">
        <v>0</v>
      </c>
      <c r="L17" s="67">
        <f>+I17</f>
        <v>324</v>
      </c>
      <c r="M17" s="61">
        <v>0</v>
      </c>
      <c r="N17" s="61">
        <v>0</v>
      </c>
      <c r="O17" s="61">
        <v>0</v>
      </c>
      <c r="P17" s="61">
        <v>0</v>
      </c>
      <c r="Q17" s="61">
        <f>+I17</f>
        <v>324</v>
      </c>
      <c r="R17" s="61">
        <v>0</v>
      </c>
      <c r="S17" s="61">
        <v>0</v>
      </c>
      <c r="T17" s="61">
        <v>0</v>
      </c>
      <c r="U17" s="61">
        <v>0</v>
      </c>
      <c r="V17" s="61">
        <v>0</v>
      </c>
      <c r="W17" s="61">
        <f t="shared" si="1"/>
        <v>648</v>
      </c>
      <c r="X17" s="62" t="str">
        <f>IF(SUM(K17:V17)&gt;J17,"valor mayor al presupuesto",IF(SUM(K17:V17)&lt;J17,"valor menor al presupuesto","validado"))</f>
        <v>validado</v>
      </c>
      <c r="Y17" s="63">
        <f>+W17-J17</f>
        <v>0</v>
      </c>
    </row>
    <row r="18" spans="1:25" x14ac:dyDescent="0.35">
      <c r="A18" s="42" t="s">
        <v>211</v>
      </c>
      <c r="B18" s="43"/>
      <c r="C18" s="42"/>
      <c r="D18" s="44" t="s">
        <v>114</v>
      </c>
      <c r="E18" s="65" t="s">
        <v>228</v>
      </c>
      <c r="F18" s="65"/>
      <c r="G18" s="66"/>
      <c r="H18" s="47"/>
      <c r="I18" s="48"/>
      <c r="J18" s="49"/>
      <c r="K18" s="50">
        <f>SUM(K19:K19)</f>
        <v>0</v>
      </c>
      <c r="L18" s="50">
        <f t="shared" ref="L18:V18" si="7">SUM(L19:L19)</f>
        <v>2592</v>
      </c>
      <c r="M18" s="50">
        <f t="shared" si="7"/>
        <v>0</v>
      </c>
      <c r="N18" s="50">
        <f t="shared" si="7"/>
        <v>0</v>
      </c>
      <c r="O18" s="50">
        <f t="shared" si="7"/>
        <v>0</v>
      </c>
      <c r="P18" s="50">
        <f t="shared" si="7"/>
        <v>0</v>
      </c>
      <c r="Q18" s="50">
        <f t="shared" si="7"/>
        <v>0</v>
      </c>
      <c r="R18" s="50">
        <f t="shared" si="7"/>
        <v>0</v>
      </c>
      <c r="S18" s="50">
        <f t="shared" si="7"/>
        <v>0</v>
      </c>
      <c r="T18" s="50">
        <f t="shared" si="7"/>
        <v>0</v>
      </c>
      <c r="U18" s="50">
        <f t="shared" si="7"/>
        <v>0</v>
      </c>
      <c r="V18" s="50">
        <f t="shared" si="7"/>
        <v>0</v>
      </c>
      <c r="W18" s="50">
        <f t="shared" si="1"/>
        <v>2592</v>
      </c>
      <c r="X18" s="50"/>
      <c r="Y18" s="50"/>
    </row>
    <row r="19" spans="1:25" ht="52.8" x14ac:dyDescent="0.35">
      <c r="A19" s="52" t="s">
        <v>213</v>
      </c>
      <c r="B19" s="64">
        <v>9999</v>
      </c>
      <c r="C19" s="54">
        <v>730206</v>
      </c>
      <c r="D19" s="55" t="s">
        <v>229</v>
      </c>
      <c r="E19" s="56" t="s">
        <v>230</v>
      </c>
      <c r="F19" s="56"/>
      <c r="G19" s="57" t="s">
        <v>231</v>
      </c>
      <c r="H19" s="58">
        <v>1</v>
      </c>
      <c r="I19" s="68">
        <f>'[6]presupuesto proy c.unitarios'!H54*0.8</f>
        <v>2592</v>
      </c>
      <c r="J19" s="60">
        <f>I19*H19</f>
        <v>2592</v>
      </c>
      <c r="K19" s="61">
        <v>0</v>
      </c>
      <c r="L19" s="61">
        <f>+J19</f>
        <v>2592</v>
      </c>
      <c r="M19" s="61">
        <v>0</v>
      </c>
      <c r="N19" s="61">
        <v>0</v>
      </c>
      <c r="O19" s="61">
        <v>0</v>
      </c>
      <c r="P19" s="61">
        <v>0</v>
      </c>
      <c r="Q19" s="61">
        <v>0</v>
      </c>
      <c r="R19" s="61">
        <v>0</v>
      </c>
      <c r="S19" s="61">
        <v>0</v>
      </c>
      <c r="T19" s="61">
        <v>0</v>
      </c>
      <c r="U19" s="61">
        <v>0</v>
      </c>
      <c r="V19" s="61">
        <v>0</v>
      </c>
      <c r="W19" s="61">
        <f t="shared" si="1"/>
        <v>2592</v>
      </c>
      <c r="X19" s="62" t="str">
        <f>IF(SUM(K19:V19)&gt;J19,"valor mayor al presupuesto",IF(SUM(K19:V19)&lt;J19,"valor menor al presupuesto","validado"))</f>
        <v>validado</v>
      </c>
      <c r="Y19" s="63">
        <f>+W19-J19</f>
        <v>0</v>
      </c>
    </row>
    <row r="20" spans="1:25" x14ac:dyDescent="0.35">
      <c r="A20" s="36" t="s">
        <v>208</v>
      </c>
      <c r="B20" s="37"/>
      <c r="C20" s="36"/>
      <c r="D20" s="36" t="s">
        <v>232</v>
      </c>
      <c r="E20" s="36" t="s">
        <v>233</v>
      </c>
      <c r="F20" s="36" t="s">
        <v>101</v>
      </c>
      <c r="G20" s="36"/>
      <c r="H20" s="36"/>
      <c r="I20" s="69"/>
      <c r="J20" s="40"/>
      <c r="K20" s="40">
        <f>+K21</f>
        <v>881675.69988888828</v>
      </c>
      <c r="L20" s="40">
        <f t="shared" ref="L20:V20" si="8">+L21</f>
        <v>0</v>
      </c>
      <c r="M20" s="40">
        <f t="shared" si="8"/>
        <v>0</v>
      </c>
      <c r="N20" s="40">
        <f t="shared" si="8"/>
        <v>0</v>
      </c>
      <c r="O20" s="40">
        <f t="shared" si="8"/>
        <v>0</v>
      </c>
      <c r="P20" s="40">
        <f t="shared" si="8"/>
        <v>0</v>
      </c>
      <c r="Q20" s="40">
        <f t="shared" si="8"/>
        <v>0</v>
      </c>
      <c r="R20" s="40">
        <f t="shared" si="8"/>
        <v>0</v>
      </c>
      <c r="S20" s="40">
        <f t="shared" si="8"/>
        <v>0</v>
      </c>
      <c r="T20" s="40">
        <f t="shared" si="8"/>
        <v>0</v>
      </c>
      <c r="U20" s="40">
        <f t="shared" si="8"/>
        <v>0</v>
      </c>
      <c r="V20" s="40">
        <f t="shared" si="8"/>
        <v>0</v>
      </c>
      <c r="W20" s="40">
        <f t="shared" ref="W20:W27" si="9">+SUM(K20:V20)</f>
        <v>881675.69988888828</v>
      </c>
      <c r="X20" s="36"/>
      <c r="Y20" s="36"/>
    </row>
    <row r="21" spans="1:25" x14ac:dyDescent="0.35">
      <c r="A21" s="42" t="s">
        <v>211</v>
      </c>
      <c r="B21" s="43"/>
      <c r="C21" s="42"/>
      <c r="D21" s="42" t="s">
        <v>64</v>
      </c>
      <c r="E21" s="42" t="s">
        <v>234</v>
      </c>
      <c r="F21" s="42"/>
      <c r="G21" s="42"/>
      <c r="H21" s="42"/>
      <c r="I21" s="70"/>
      <c r="J21" s="49"/>
      <c r="K21" s="49">
        <f>+K22+K23</f>
        <v>881675.69988888828</v>
      </c>
      <c r="L21" s="49">
        <f t="shared" ref="L21:V21" si="10">+L22+L23</f>
        <v>0</v>
      </c>
      <c r="M21" s="49">
        <f t="shared" si="10"/>
        <v>0</v>
      </c>
      <c r="N21" s="49">
        <f t="shared" si="10"/>
        <v>0</v>
      </c>
      <c r="O21" s="49">
        <f t="shared" si="10"/>
        <v>0</v>
      </c>
      <c r="P21" s="49">
        <f t="shared" si="10"/>
        <v>0</v>
      </c>
      <c r="Q21" s="49">
        <f t="shared" si="10"/>
        <v>0</v>
      </c>
      <c r="R21" s="49">
        <f t="shared" si="10"/>
        <v>0</v>
      </c>
      <c r="S21" s="49">
        <f t="shared" si="10"/>
        <v>0</v>
      </c>
      <c r="T21" s="49">
        <f t="shared" si="10"/>
        <v>0</v>
      </c>
      <c r="U21" s="49">
        <f t="shared" si="10"/>
        <v>0</v>
      </c>
      <c r="V21" s="49">
        <f t="shared" si="10"/>
        <v>0</v>
      </c>
      <c r="W21" s="49">
        <f t="shared" si="9"/>
        <v>881675.69988888828</v>
      </c>
      <c r="X21" s="49"/>
      <c r="Y21" s="49"/>
    </row>
    <row r="22" spans="1:25" ht="26.4" x14ac:dyDescent="0.35">
      <c r="A22" s="71" t="s">
        <v>213</v>
      </c>
      <c r="B22" s="64">
        <v>9999</v>
      </c>
      <c r="C22" s="54">
        <v>710510</v>
      </c>
      <c r="D22" s="71" t="s">
        <v>235</v>
      </c>
      <c r="E22" s="56" t="s">
        <v>236</v>
      </c>
      <c r="F22" s="56"/>
      <c r="G22" s="72" t="s">
        <v>220</v>
      </c>
      <c r="H22" s="72">
        <v>1</v>
      </c>
      <c r="I22" s="73">
        <f>'[6]presupuesto proy c.unitarios'!H25/H22</f>
        <v>226468.87199999997</v>
      </c>
      <c r="J22" s="74">
        <f>+H22*I22</f>
        <v>226468.87199999997</v>
      </c>
      <c r="K22" s="60">
        <f>+J22</f>
        <v>226468.87199999997</v>
      </c>
      <c r="L22" s="60">
        <v>0</v>
      </c>
      <c r="M22" s="60">
        <v>0</v>
      </c>
      <c r="N22" s="60">
        <v>0</v>
      </c>
      <c r="O22" s="60">
        <v>0</v>
      </c>
      <c r="P22" s="60">
        <v>0</v>
      </c>
      <c r="Q22" s="60">
        <v>0</v>
      </c>
      <c r="R22" s="60">
        <v>0</v>
      </c>
      <c r="S22" s="60">
        <v>0</v>
      </c>
      <c r="T22" s="60">
        <v>0</v>
      </c>
      <c r="U22" s="60">
        <v>0</v>
      </c>
      <c r="V22" s="60">
        <v>0</v>
      </c>
      <c r="W22" s="60">
        <f t="shared" si="9"/>
        <v>226468.87199999997</v>
      </c>
      <c r="X22" s="62" t="str">
        <f>IF(SUM(K22:V22)&gt;J22,"valor mayor al presupuesto",IF(SUM(K22:V22)&lt;J22,"valor menor al presupuesto","validado"))</f>
        <v>validado</v>
      </c>
      <c r="Y22" s="63">
        <f>+W22-J22</f>
        <v>0</v>
      </c>
    </row>
    <row r="23" spans="1:25" ht="26.4" x14ac:dyDescent="0.35">
      <c r="A23" s="71" t="s">
        <v>213</v>
      </c>
      <c r="B23" s="64">
        <v>9999</v>
      </c>
      <c r="C23" s="54">
        <v>710510</v>
      </c>
      <c r="D23" s="71" t="s">
        <v>237</v>
      </c>
      <c r="E23" s="56" t="s">
        <v>238</v>
      </c>
      <c r="F23" s="56"/>
      <c r="G23" s="72" t="s">
        <v>220</v>
      </c>
      <c r="H23" s="72">
        <v>1</v>
      </c>
      <c r="I23" s="73">
        <f>+'[6]presupuesto proy c.unitarios'!H28</f>
        <v>655206.82788888831</v>
      </c>
      <c r="J23" s="74">
        <f>+H23*I23</f>
        <v>655206.82788888831</v>
      </c>
      <c r="K23" s="60">
        <f>+J23</f>
        <v>655206.82788888831</v>
      </c>
      <c r="L23" s="60">
        <v>0</v>
      </c>
      <c r="M23" s="60">
        <v>0</v>
      </c>
      <c r="N23" s="60">
        <v>0</v>
      </c>
      <c r="O23" s="60">
        <v>0</v>
      </c>
      <c r="P23" s="60">
        <v>0</v>
      </c>
      <c r="Q23" s="60">
        <v>0</v>
      </c>
      <c r="R23" s="60">
        <v>0</v>
      </c>
      <c r="S23" s="60">
        <v>0</v>
      </c>
      <c r="T23" s="60">
        <v>0</v>
      </c>
      <c r="U23" s="60">
        <v>0</v>
      </c>
      <c r="V23" s="60">
        <v>0</v>
      </c>
      <c r="W23" s="60">
        <f>+SUM(K23:V23)</f>
        <v>655206.82788888831</v>
      </c>
      <c r="X23" s="62" t="str">
        <f>IF(SUM(K23:V23)&gt;J23,"valor mayor al presupuesto",IF(SUM(K23:V23)&lt;J23,"valor menor al presupuesto","validado"))</f>
        <v>validado</v>
      </c>
      <c r="Y23" s="63">
        <f>+W23-J23</f>
        <v>0</v>
      </c>
    </row>
    <row r="24" spans="1:25" x14ac:dyDescent="0.35">
      <c r="A24" s="36" t="s">
        <v>208</v>
      </c>
      <c r="B24" s="37"/>
      <c r="C24" s="36"/>
      <c r="D24" s="36" t="s">
        <v>239</v>
      </c>
      <c r="E24" s="36" t="s">
        <v>240</v>
      </c>
      <c r="F24" s="36" t="s">
        <v>241</v>
      </c>
      <c r="G24" s="36"/>
      <c r="H24" s="36"/>
      <c r="I24" s="69"/>
      <c r="J24" s="40"/>
      <c r="K24" s="40">
        <f>+K25</f>
        <v>0</v>
      </c>
      <c r="L24" s="40">
        <f t="shared" ref="L24:V24" si="11">+L25</f>
        <v>0</v>
      </c>
      <c r="M24" s="40">
        <f t="shared" si="11"/>
        <v>2983.5294117647059</v>
      </c>
      <c r="N24" s="40">
        <f t="shared" si="11"/>
        <v>0</v>
      </c>
      <c r="O24" s="40">
        <f t="shared" si="11"/>
        <v>0</v>
      </c>
      <c r="P24" s="40">
        <f t="shared" si="11"/>
        <v>2578.8235294117649</v>
      </c>
      <c r="Q24" s="40">
        <f t="shared" si="11"/>
        <v>0</v>
      </c>
      <c r="R24" s="40">
        <f t="shared" si="11"/>
        <v>0</v>
      </c>
      <c r="S24" s="40">
        <f t="shared" si="11"/>
        <v>2578.8235294117649</v>
      </c>
      <c r="T24" s="40">
        <f t="shared" si="11"/>
        <v>0</v>
      </c>
      <c r="U24" s="40">
        <f t="shared" si="11"/>
        <v>0</v>
      </c>
      <c r="V24" s="40">
        <f t="shared" si="11"/>
        <v>2578.8235294117649</v>
      </c>
      <c r="W24" s="40">
        <f t="shared" si="9"/>
        <v>10720</v>
      </c>
      <c r="X24" s="36"/>
      <c r="Y24" s="36"/>
    </row>
    <row r="25" spans="1:25" x14ac:dyDescent="0.35">
      <c r="A25" s="42" t="s">
        <v>211</v>
      </c>
      <c r="B25" s="43"/>
      <c r="C25" s="42"/>
      <c r="D25" s="42" t="s">
        <v>67</v>
      </c>
      <c r="E25" s="45" t="s">
        <v>242</v>
      </c>
      <c r="F25" s="45"/>
      <c r="G25" s="42"/>
      <c r="H25" s="42"/>
      <c r="I25" s="70"/>
      <c r="J25" s="49"/>
      <c r="K25" s="49">
        <f>SUM(K26:K27)</f>
        <v>0</v>
      </c>
      <c r="L25" s="49">
        <f t="shared" ref="L25:V25" si="12">SUM(L26:L27)</f>
        <v>0</v>
      </c>
      <c r="M25" s="49">
        <f t="shared" si="12"/>
        <v>2983.5294117647059</v>
      </c>
      <c r="N25" s="49">
        <f t="shared" si="12"/>
        <v>0</v>
      </c>
      <c r="O25" s="49">
        <f t="shared" si="12"/>
        <v>0</v>
      </c>
      <c r="P25" s="49">
        <f t="shared" si="12"/>
        <v>2578.8235294117649</v>
      </c>
      <c r="Q25" s="49">
        <f t="shared" si="12"/>
        <v>0</v>
      </c>
      <c r="R25" s="49">
        <f t="shared" si="12"/>
        <v>0</v>
      </c>
      <c r="S25" s="49">
        <f t="shared" si="12"/>
        <v>2578.8235294117649</v>
      </c>
      <c r="T25" s="49">
        <f t="shared" si="12"/>
        <v>0</v>
      </c>
      <c r="U25" s="49">
        <f t="shared" si="12"/>
        <v>0</v>
      </c>
      <c r="V25" s="49">
        <f t="shared" si="12"/>
        <v>2578.8235294117649</v>
      </c>
      <c r="W25" s="49">
        <f t="shared" si="9"/>
        <v>10720</v>
      </c>
      <c r="X25" s="49"/>
      <c r="Y25" s="49"/>
    </row>
    <row r="26" spans="1:25" ht="26.4" x14ac:dyDescent="0.35">
      <c r="A26" s="71" t="s">
        <v>225</v>
      </c>
      <c r="B26" s="64">
        <v>9999</v>
      </c>
      <c r="C26" s="54">
        <v>730301</v>
      </c>
      <c r="D26" s="75" t="s">
        <v>243</v>
      </c>
      <c r="E26" s="56" t="s">
        <v>244</v>
      </c>
      <c r="F26" s="56"/>
      <c r="G26" s="72" t="s">
        <v>245</v>
      </c>
      <c r="H26" s="76">
        <v>17</v>
      </c>
      <c r="I26" s="73">
        <f>'[6]Costos Unitarios 2016-2017'!O82/H26</f>
        <v>244.70588235294119</v>
      </c>
      <c r="J26" s="72">
        <f>+I26*H26</f>
        <v>4160</v>
      </c>
      <c r="K26" s="60">
        <v>0</v>
      </c>
      <c r="L26" s="60">
        <v>0</v>
      </c>
      <c r="M26" s="60">
        <f>5*I26</f>
        <v>1223.5294117647059</v>
      </c>
      <c r="N26" s="60">
        <v>0</v>
      </c>
      <c r="O26" s="60">
        <v>0</v>
      </c>
      <c r="P26" s="60">
        <f>4*$I$26</f>
        <v>978.82352941176475</v>
      </c>
      <c r="Q26" s="60">
        <v>0</v>
      </c>
      <c r="R26" s="60">
        <v>0</v>
      </c>
      <c r="S26" s="60">
        <f>4*$I$26</f>
        <v>978.82352941176475</v>
      </c>
      <c r="T26" s="60">
        <v>0</v>
      </c>
      <c r="U26" s="60">
        <v>0</v>
      </c>
      <c r="V26" s="60">
        <f>4*$I$26</f>
        <v>978.82352941176475</v>
      </c>
      <c r="W26" s="60">
        <f t="shared" si="9"/>
        <v>4160</v>
      </c>
      <c r="X26" s="62" t="str">
        <f>IF(SUM(K26:V26)&gt;J26,"valor mayor al presupuesto",IF(SUM(K26:V26)&lt;J26,"valor menor al presupuesto","validado"))</f>
        <v>validado</v>
      </c>
      <c r="Y26" s="63">
        <f>+W26-J26</f>
        <v>0</v>
      </c>
    </row>
    <row r="27" spans="1:25" ht="26.4" x14ac:dyDescent="0.35">
      <c r="A27" s="71" t="s">
        <v>225</v>
      </c>
      <c r="B27" s="64">
        <v>9999</v>
      </c>
      <c r="C27" s="54">
        <v>730303</v>
      </c>
      <c r="D27" s="75" t="s">
        <v>246</v>
      </c>
      <c r="E27" s="56" t="s">
        <v>247</v>
      </c>
      <c r="F27" s="56"/>
      <c r="G27" s="72" t="s">
        <v>248</v>
      </c>
      <c r="H27" s="76">
        <v>82</v>
      </c>
      <c r="I27" s="73">
        <f>+'[6]Costos Unitarios 2016-2017'!N82/H27</f>
        <v>80</v>
      </c>
      <c r="J27" s="72">
        <f>+H27*I27</f>
        <v>6560</v>
      </c>
      <c r="K27" s="60">
        <v>0</v>
      </c>
      <c r="L27" s="60">
        <v>0</v>
      </c>
      <c r="M27" s="60">
        <f>22*I27</f>
        <v>1760</v>
      </c>
      <c r="N27" s="60">
        <v>0</v>
      </c>
      <c r="O27" s="60">
        <v>0</v>
      </c>
      <c r="P27" s="60">
        <f>20*$I$27</f>
        <v>1600</v>
      </c>
      <c r="Q27" s="60">
        <v>0</v>
      </c>
      <c r="R27" s="60">
        <v>0</v>
      </c>
      <c r="S27" s="60">
        <f>20*$I$27</f>
        <v>1600</v>
      </c>
      <c r="T27" s="60">
        <v>0</v>
      </c>
      <c r="U27" s="60">
        <v>0</v>
      </c>
      <c r="V27" s="60">
        <f>20*$I$27</f>
        <v>1600</v>
      </c>
      <c r="W27" s="60">
        <f t="shared" si="9"/>
        <v>6560</v>
      </c>
      <c r="X27" s="62" t="str">
        <f>IF(SUM(K27:V27)&gt;J27,"valor mayor al presupuesto",IF(SUM(K27:V27)&lt;J27,"valor menor al presupuesto","validado"))</f>
        <v>validado</v>
      </c>
      <c r="Y27" s="63">
        <f>+W27-J27</f>
        <v>0</v>
      </c>
    </row>
    <row r="28" spans="1:25" ht="26.4" x14ac:dyDescent="0.35">
      <c r="A28" s="29" t="s">
        <v>203</v>
      </c>
      <c r="B28" s="30"/>
      <c r="C28" s="29"/>
      <c r="D28" s="31" t="s">
        <v>249</v>
      </c>
      <c r="E28" s="29" t="s">
        <v>250</v>
      </c>
      <c r="F28" s="32" t="s">
        <v>206</v>
      </c>
      <c r="G28" s="33"/>
      <c r="H28" s="34"/>
      <c r="I28" s="34"/>
      <c r="J28" s="34"/>
      <c r="K28" s="34">
        <f>+K29+K34+K39+K42</f>
        <v>1383976.44</v>
      </c>
      <c r="L28" s="34">
        <f t="shared" ref="L28:V28" si="13">+L29+L34+L39+L42</f>
        <v>21414.6</v>
      </c>
      <c r="M28" s="34">
        <f t="shared" si="13"/>
        <v>35334.929411764708</v>
      </c>
      <c r="N28" s="34">
        <f t="shared" si="13"/>
        <v>0</v>
      </c>
      <c r="O28" s="34">
        <f t="shared" si="13"/>
        <v>0</v>
      </c>
      <c r="P28" s="34">
        <f t="shared" si="13"/>
        <v>2578.8235294117649</v>
      </c>
      <c r="Q28" s="34">
        <f t="shared" si="13"/>
        <v>1980</v>
      </c>
      <c r="R28" s="34">
        <f t="shared" si="13"/>
        <v>0</v>
      </c>
      <c r="S28" s="34">
        <f t="shared" si="13"/>
        <v>2578.8235294117649</v>
      </c>
      <c r="T28" s="34">
        <f t="shared" si="13"/>
        <v>0</v>
      </c>
      <c r="U28" s="34">
        <f t="shared" si="13"/>
        <v>0</v>
      </c>
      <c r="V28" s="34">
        <f t="shared" si="13"/>
        <v>2578.8235294117649</v>
      </c>
      <c r="W28" s="35">
        <f t="shared" ref="W28:W33" si="14">+SUM(K28:V28)</f>
        <v>1450442.4400000002</v>
      </c>
      <c r="X28" s="35" t="s">
        <v>207</v>
      </c>
      <c r="Y28" s="35"/>
    </row>
    <row r="29" spans="1:25" ht="26.4" x14ac:dyDescent="0.35">
      <c r="A29" s="36" t="s">
        <v>208</v>
      </c>
      <c r="B29" s="37"/>
      <c r="C29" s="36"/>
      <c r="D29" s="38" t="s">
        <v>206</v>
      </c>
      <c r="E29" s="36" t="s">
        <v>210</v>
      </c>
      <c r="F29" s="36" t="s">
        <v>104</v>
      </c>
      <c r="G29" s="37"/>
      <c r="H29" s="39"/>
      <c r="I29" s="40"/>
      <c r="J29" s="40"/>
      <c r="K29" s="40">
        <f t="shared" ref="K29:V29" si="15">K30+K32</f>
        <v>0</v>
      </c>
      <c r="L29" s="40">
        <f t="shared" si="15"/>
        <v>3594.6000000000004</v>
      </c>
      <c r="M29" s="40">
        <f t="shared" si="15"/>
        <v>32351.4</v>
      </c>
      <c r="N29" s="40">
        <f t="shared" si="15"/>
        <v>0</v>
      </c>
      <c r="O29" s="40">
        <f t="shared" si="15"/>
        <v>0</v>
      </c>
      <c r="P29" s="40">
        <f t="shared" si="15"/>
        <v>0</v>
      </c>
      <c r="Q29" s="40">
        <f t="shared" si="15"/>
        <v>0</v>
      </c>
      <c r="R29" s="40">
        <f t="shared" si="15"/>
        <v>0</v>
      </c>
      <c r="S29" s="40">
        <f t="shared" si="15"/>
        <v>0</v>
      </c>
      <c r="T29" s="40">
        <f t="shared" si="15"/>
        <v>0</v>
      </c>
      <c r="U29" s="40">
        <f t="shared" si="15"/>
        <v>0</v>
      </c>
      <c r="V29" s="40">
        <f t="shared" si="15"/>
        <v>0</v>
      </c>
      <c r="W29" s="40">
        <f t="shared" si="14"/>
        <v>35946</v>
      </c>
      <c r="X29" s="41"/>
      <c r="Y29" s="41"/>
    </row>
    <row r="30" spans="1:25" ht="26.4" x14ac:dyDescent="0.35">
      <c r="A30" s="42" t="s">
        <v>211</v>
      </c>
      <c r="B30" s="43"/>
      <c r="C30" s="42"/>
      <c r="D30" s="44" t="s">
        <v>101</v>
      </c>
      <c r="E30" s="45" t="s">
        <v>251</v>
      </c>
      <c r="F30" s="45"/>
      <c r="G30" s="46"/>
      <c r="H30" s="47"/>
      <c r="I30" s="48"/>
      <c r="J30" s="49"/>
      <c r="K30" s="50">
        <f t="shared" ref="K30:V30" si="16">+SUM(K31:K31)</f>
        <v>0</v>
      </c>
      <c r="L30" s="50">
        <f t="shared" si="16"/>
        <v>0</v>
      </c>
      <c r="M30" s="50">
        <f t="shared" si="16"/>
        <v>32351.4</v>
      </c>
      <c r="N30" s="50">
        <f t="shared" si="16"/>
        <v>0</v>
      </c>
      <c r="O30" s="50">
        <f t="shared" si="16"/>
        <v>0</v>
      </c>
      <c r="P30" s="50">
        <f t="shared" si="16"/>
        <v>0</v>
      </c>
      <c r="Q30" s="50">
        <f t="shared" si="16"/>
        <v>0</v>
      </c>
      <c r="R30" s="50">
        <f t="shared" si="16"/>
        <v>0</v>
      </c>
      <c r="S30" s="50">
        <f t="shared" si="16"/>
        <v>0</v>
      </c>
      <c r="T30" s="50">
        <f t="shared" si="16"/>
        <v>0</v>
      </c>
      <c r="U30" s="50">
        <f t="shared" si="16"/>
        <v>0</v>
      </c>
      <c r="V30" s="50">
        <f t="shared" si="16"/>
        <v>0</v>
      </c>
      <c r="W30" s="50">
        <f t="shared" si="14"/>
        <v>32351.4</v>
      </c>
      <c r="X30" s="51"/>
      <c r="Y30" s="51"/>
    </row>
    <row r="31" spans="1:25" ht="39.6" x14ac:dyDescent="0.35">
      <c r="A31" s="52" t="s">
        <v>213</v>
      </c>
      <c r="B31" s="53">
        <v>9999</v>
      </c>
      <c r="C31" s="54">
        <v>730204</v>
      </c>
      <c r="D31" s="55" t="s">
        <v>252</v>
      </c>
      <c r="E31" s="56" t="s">
        <v>253</v>
      </c>
      <c r="F31" s="56"/>
      <c r="G31" s="57" t="s">
        <v>216</v>
      </c>
      <c r="H31" s="58">
        <v>1</v>
      </c>
      <c r="I31" s="59">
        <f>+'[6]presupuesto proy c.unitarios'!H76*0.9</f>
        <v>32351.4</v>
      </c>
      <c r="J31" s="60">
        <f>I31*H31</f>
        <v>32351.4</v>
      </c>
      <c r="K31" s="61">
        <v>0</v>
      </c>
      <c r="L31" s="61">
        <v>0</v>
      </c>
      <c r="M31" s="61">
        <f>+J31</f>
        <v>32351.4</v>
      </c>
      <c r="N31" s="61">
        <v>0</v>
      </c>
      <c r="O31" s="61">
        <v>0</v>
      </c>
      <c r="P31" s="61">
        <v>0</v>
      </c>
      <c r="Q31" s="61">
        <v>0</v>
      </c>
      <c r="R31" s="61">
        <v>0</v>
      </c>
      <c r="S31" s="61">
        <v>0</v>
      </c>
      <c r="T31" s="61">
        <v>0</v>
      </c>
      <c r="U31" s="61">
        <v>0</v>
      </c>
      <c r="V31" s="61">
        <v>0</v>
      </c>
      <c r="W31" s="61">
        <f t="shared" si="14"/>
        <v>32351.4</v>
      </c>
      <c r="X31" s="62" t="str">
        <f>IF(SUM(K31:V31)&gt;J31,"valor mayor al presupuesto",IF(SUM(K31:V31)&lt;J31,"valor menor al presupuesto","validado"))</f>
        <v>validado</v>
      </c>
      <c r="Y31" s="63">
        <f>+W31-J31</f>
        <v>0</v>
      </c>
    </row>
    <row r="32" spans="1:25" ht="39.6" x14ac:dyDescent="0.35">
      <c r="A32" s="42" t="s">
        <v>211</v>
      </c>
      <c r="B32" s="43"/>
      <c r="C32" s="42"/>
      <c r="D32" s="44" t="s">
        <v>104</v>
      </c>
      <c r="E32" s="45" t="s">
        <v>217</v>
      </c>
      <c r="F32" s="45"/>
      <c r="G32" s="46"/>
      <c r="H32" s="47"/>
      <c r="I32" s="48"/>
      <c r="J32" s="49"/>
      <c r="K32" s="50">
        <f>+SUM(K33:K33)</f>
        <v>0</v>
      </c>
      <c r="L32" s="50">
        <f>+SUM(L33:L33)</f>
        <v>3594.6000000000004</v>
      </c>
      <c r="M32" s="50">
        <f t="shared" ref="M32:V32" si="17">+SUM(M33:M33)</f>
        <v>0</v>
      </c>
      <c r="N32" s="50">
        <f t="shared" si="17"/>
        <v>0</v>
      </c>
      <c r="O32" s="50">
        <f t="shared" si="17"/>
        <v>0</v>
      </c>
      <c r="P32" s="50">
        <f t="shared" si="17"/>
        <v>0</v>
      </c>
      <c r="Q32" s="50">
        <f t="shared" si="17"/>
        <v>0</v>
      </c>
      <c r="R32" s="50">
        <f t="shared" si="17"/>
        <v>0</v>
      </c>
      <c r="S32" s="50">
        <f t="shared" si="17"/>
        <v>0</v>
      </c>
      <c r="T32" s="50">
        <f t="shared" si="17"/>
        <v>0</v>
      </c>
      <c r="U32" s="50">
        <f t="shared" si="17"/>
        <v>0</v>
      </c>
      <c r="V32" s="50">
        <f t="shared" si="17"/>
        <v>0</v>
      </c>
      <c r="W32" s="50">
        <f t="shared" si="14"/>
        <v>3594.6000000000004</v>
      </c>
      <c r="X32" s="51"/>
      <c r="Y32" s="51"/>
    </row>
    <row r="33" spans="1:25" ht="52.8" x14ac:dyDescent="0.35">
      <c r="A33" s="52" t="s">
        <v>213</v>
      </c>
      <c r="B33" s="64">
        <v>9999</v>
      </c>
      <c r="C33" s="54">
        <v>730204</v>
      </c>
      <c r="D33" s="55" t="s">
        <v>254</v>
      </c>
      <c r="E33" s="56" t="s">
        <v>255</v>
      </c>
      <c r="F33" s="56"/>
      <c r="G33" s="57" t="s">
        <v>220</v>
      </c>
      <c r="H33" s="58">
        <v>1</v>
      </c>
      <c r="I33" s="59">
        <f>+'[6]presupuesto proy c.unitarios'!H76*0.1</f>
        <v>3594.6000000000004</v>
      </c>
      <c r="J33" s="60">
        <f>H33*I33</f>
        <v>3594.6000000000004</v>
      </c>
      <c r="K33" s="61">
        <v>0</v>
      </c>
      <c r="L33" s="60">
        <f>+J33</f>
        <v>3594.6000000000004</v>
      </c>
      <c r="M33" s="61">
        <v>0</v>
      </c>
      <c r="N33" s="61">
        <v>0</v>
      </c>
      <c r="O33" s="61">
        <v>0</v>
      </c>
      <c r="P33" s="61">
        <v>0</v>
      </c>
      <c r="Q33" s="61">
        <v>0</v>
      </c>
      <c r="R33" s="61">
        <v>0</v>
      </c>
      <c r="S33" s="61">
        <v>0</v>
      </c>
      <c r="T33" s="61">
        <v>0</v>
      </c>
      <c r="U33" s="61">
        <v>0</v>
      </c>
      <c r="V33" s="61">
        <v>0</v>
      </c>
      <c r="W33" s="61">
        <f t="shared" si="14"/>
        <v>3594.6000000000004</v>
      </c>
      <c r="X33" s="62" t="str">
        <f>IF(SUM(K33:V33)&gt;J33,"valor mayor al presupuesto",IF(SUM(K33:V33)&lt;J33,"valor menor al presupuesto","validado"))</f>
        <v>validado</v>
      </c>
      <c r="Y33" s="63">
        <f>+W33-J33</f>
        <v>0</v>
      </c>
    </row>
    <row r="34" spans="1:25" x14ac:dyDescent="0.35">
      <c r="A34" s="36" t="s">
        <v>208</v>
      </c>
      <c r="B34" s="37"/>
      <c r="C34" s="36"/>
      <c r="D34" s="38" t="s">
        <v>256</v>
      </c>
      <c r="E34" s="36" t="s">
        <v>222</v>
      </c>
      <c r="F34" s="36" t="s">
        <v>223</v>
      </c>
      <c r="G34" s="37"/>
      <c r="H34" s="39"/>
      <c r="I34" s="40"/>
      <c r="J34" s="40"/>
      <c r="K34" s="40">
        <f>+K35+K37</f>
        <v>0</v>
      </c>
      <c r="L34" s="40">
        <f t="shared" ref="L34:W34" si="18">+L35+L37</f>
        <v>17820</v>
      </c>
      <c r="M34" s="40">
        <f t="shared" si="18"/>
        <v>0</v>
      </c>
      <c r="N34" s="40">
        <f t="shared" si="18"/>
        <v>0</v>
      </c>
      <c r="O34" s="40">
        <f t="shared" si="18"/>
        <v>0</v>
      </c>
      <c r="P34" s="40">
        <f t="shared" si="18"/>
        <v>0</v>
      </c>
      <c r="Q34" s="40">
        <f t="shared" si="18"/>
        <v>1980</v>
      </c>
      <c r="R34" s="40">
        <f t="shared" si="18"/>
        <v>0</v>
      </c>
      <c r="S34" s="40">
        <f t="shared" si="18"/>
        <v>0</v>
      </c>
      <c r="T34" s="40">
        <f t="shared" si="18"/>
        <v>0</v>
      </c>
      <c r="U34" s="40">
        <f t="shared" si="18"/>
        <v>0</v>
      </c>
      <c r="V34" s="40">
        <f t="shared" si="18"/>
        <v>0</v>
      </c>
      <c r="W34" s="40">
        <f t="shared" si="18"/>
        <v>19800</v>
      </c>
      <c r="X34" s="41" t="s">
        <v>207</v>
      </c>
      <c r="Y34" s="41"/>
    </row>
    <row r="35" spans="1:25" x14ac:dyDescent="0.35">
      <c r="A35" s="42" t="s">
        <v>211</v>
      </c>
      <c r="B35" s="43"/>
      <c r="C35" s="42"/>
      <c r="D35" s="44" t="s">
        <v>257</v>
      </c>
      <c r="E35" s="65" t="s">
        <v>224</v>
      </c>
      <c r="F35" s="65"/>
      <c r="G35" s="66"/>
      <c r="H35" s="47"/>
      <c r="I35" s="48"/>
      <c r="J35" s="49"/>
      <c r="K35" s="50">
        <f>SUM(K36:K36)</f>
        <v>0</v>
      </c>
      <c r="L35" s="50">
        <f t="shared" ref="L35:V35" si="19">SUM(L36:L36)</f>
        <v>1980</v>
      </c>
      <c r="M35" s="50">
        <f t="shared" si="19"/>
        <v>0</v>
      </c>
      <c r="N35" s="50">
        <f t="shared" si="19"/>
        <v>0</v>
      </c>
      <c r="O35" s="50">
        <f t="shared" si="19"/>
        <v>0</v>
      </c>
      <c r="P35" s="50">
        <f t="shared" si="19"/>
        <v>0</v>
      </c>
      <c r="Q35" s="50">
        <f t="shared" si="19"/>
        <v>1980</v>
      </c>
      <c r="R35" s="50">
        <f t="shared" si="19"/>
        <v>0</v>
      </c>
      <c r="S35" s="50">
        <f t="shared" si="19"/>
        <v>0</v>
      </c>
      <c r="T35" s="50">
        <f t="shared" si="19"/>
        <v>0</v>
      </c>
      <c r="U35" s="50">
        <f t="shared" si="19"/>
        <v>0</v>
      </c>
      <c r="V35" s="50">
        <f t="shared" si="19"/>
        <v>0</v>
      </c>
      <c r="W35" s="50">
        <f>+SUM(K35:V35)</f>
        <v>3960</v>
      </c>
      <c r="X35" s="50"/>
      <c r="Y35" s="50"/>
    </row>
    <row r="36" spans="1:25" ht="26.4" x14ac:dyDescent="0.35">
      <c r="A36" s="52" t="s">
        <v>225</v>
      </c>
      <c r="B36" s="64">
        <v>9999</v>
      </c>
      <c r="C36" s="54">
        <v>730206</v>
      </c>
      <c r="D36" s="55" t="s">
        <v>258</v>
      </c>
      <c r="E36" s="56" t="s">
        <v>259</v>
      </c>
      <c r="F36" s="56"/>
      <c r="G36" s="57" t="s">
        <v>216</v>
      </c>
      <c r="H36" s="58">
        <v>2</v>
      </c>
      <c r="I36" s="59">
        <f>+'[6]presupuesto proy c.unitarios'!H82*0.2/H36</f>
        <v>1980</v>
      </c>
      <c r="J36" s="60">
        <f>+H36*I36</f>
        <v>3960</v>
      </c>
      <c r="K36" s="61">
        <v>0</v>
      </c>
      <c r="L36" s="67">
        <f>+I36</f>
        <v>1980</v>
      </c>
      <c r="M36" s="61">
        <v>0</v>
      </c>
      <c r="N36" s="61">
        <v>0</v>
      </c>
      <c r="O36" s="61">
        <v>0</v>
      </c>
      <c r="P36" s="61">
        <v>0</v>
      </c>
      <c r="Q36" s="61">
        <f>+I36</f>
        <v>1980</v>
      </c>
      <c r="R36" s="61">
        <v>0</v>
      </c>
      <c r="S36" s="61">
        <v>0</v>
      </c>
      <c r="T36" s="61">
        <v>0</v>
      </c>
      <c r="U36" s="61">
        <v>0</v>
      </c>
      <c r="V36" s="61">
        <v>0</v>
      </c>
      <c r="W36" s="61">
        <f>+SUM(K36:V36)</f>
        <v>3960</v>
      </c>
      <c r="X36" s="62" t="str">
        <f>IF(SUM(K36:V36)&gt;J36,"valor mayor al presupuesto",IF(SUM(K36:V36)&lt;J36,"valor menor al presupuesto","validado"))</f>
        <v>validado</v>
      </c>
      <c r="Y36" s="63">
        <f>+W36-J36</f>
        <v>0</v>
      </c>
    </row>
    <row r="37" spans="1:25" ht="26.4" x14ac:dyDescent="0.35">
      <c r="A37" s="42" t="s">
        <v>211</v>
      </c>
      <c r="B37" s="43"/>
      <c r="C37" s="42"/>
      <c r="D37" s="44" t="s">
        <v>260</v>
      </c>
      <c r="E37" s="65" t="s">
        <v>261</v>
      </c>
      <c r="F37" s="65"/>
      <c r="G37" s="66"/>
      <c r="H37" s="47"/>
      <c r="I37" s="48"/>
      <c r="J37" s="49"/>
      <c r="K37" s="50">
        <f>SUM(K38:K38)</f>
        <v>0</v>
      </c>
      <c r="L37" s="50">
        <f t="shared" ref="L37:V37" si="20">SUM(L38:L38)</f>
        <v>15840</v>
      </c>
      <c r="M37" s="50">
        <f t="shared" si="20"/>
        <v>0</v>
      </c>
      <c r="N37" s="50">
        <f t="shared" si="20"/>
        <v>0</v>
      </c>
      <c r="O37" s="50">
        <f t="shared" si="20"/>
        <v>0</v>
      </c>
      <c r="P37" s="50">
        <f t="shared" si="20"/>
        <v>0</v>
      </c>
      <c r="Q37" s="50">
        <f t="shared" si="20"/>
        <v>0</v>
      </c>
      <c r="R37" s="50">
        <f t="shared" si="20"/>
        <v>0</v>
      </c>
      <c r="S37" s="50">
        <f t="shared" si="20"/>
        <v>0</v>
      </c>
      <c r="T37" s="50">
        <f t="shared" si="20"/>
        <v>0</v>
      </c>
      <c r="U37" s="50">
        <f t="shared" si="20"/>
        <v>0</v>
      </c>
      <c r="V37" s="50">
        <f t="shared" si="20"/>
        <v>0</v>
      </c>
      <c r="W37" s="50">
        <f>+SUM(K37:V37)</f>
        <v>15840</v>
      </c>
      <c r="X37" s="50"/>
      <c r="Y37" s="50"/>
    </row>
    <row r="38" spans="1:25" ht="52.8" x14ac:dyDescent="0.35">
      <c r="A38" s="52" t="s">
        <v>213</v>
      </c>
      <c r="B38" s="64">
        <v>9999</v>
      </c>
      <c r="C38" s="54">
        <v>730206</v>
      </c>
      <c r="D38" s="55" t="s">
        <v>262</v>
      </c>
      <c r="E38" s="56" t="s">
        <v>263</v>
      </c>
      <c r="F38" s="56"/>
      <c r="G38" s="57" t="s">
        <v>220</v>
      </c>
      <c r="H38" s="58">
        <v>1</v>
      </c>
      <c r="I38" s="68">
        <f>+'[6]presupuesto proy c.unitarios'!H82*0.8/H38</f>
        <v>15840</v>
      </c>
      <c r="J38" s="60">
        <f>I38*H38</f>
        <v>15840</v>
      </c>
      <c r="K38" s="61">
        <v>0</v>
      </c>
      <c r="L38" s="61">
        <f>+J38</f>
        <v>15840</v>
      </c>
      <c r="M38" s="61">
        <v>0</v>
      </c>
      <c r="N38" s="61">
        <v>0</v>
      </c>
      <c r="O38" s="61">
        <v>0</v>
      </c>
      <c r="P38" s="61">
        <v>0</v>
      </c>
      <c r="Q38" s="61">
        <v>0</v>
      </c>
      <c r="R38" s="61">
        <v>0</v>
      </c>
      <c r="S38" s="61">
        <v>0</v>
      </c>
      <c r="T38" s="61">
        <v>0</v>
      </c>
      <c r="U38" s="61">
        <v>0</v>
      </c>
      <c r="V38" s="61">
        <v>0</v>
      </c>
      <c r="W38" s="61">
        <f>+SUM(K38:V38)</f>
        <v>15840</v>
      </c>
      <c r="X38" s="62" t="str">
        <f>IF(SUM(K38:V38)&gt;J38,"valor mayor al presupuesto",IF(SUM(K38:V38)&lt;J38,"valor menor al presupuesto","validado"))</f>
        <v>validado</v>
      </c>
      <c r="Y38" s="63">
        <f>+W38-J38</f>
        <v>0</v>
      </c>
    </row>
    <row r="39" spans="1:25" ht="26.4" x14ac:dyDescent="0.35">
      <c r="A39" s="36" t="s">
        <v>208</v>
      </c>
      <c r="B39" s="37"/>
      <c r="C39" s="36"/>
      <c r="D39" s="36" t="s">
        <v>264</v>
      </c>
      <c r="E39" s="36" t="s">
        <v>265</v>
      </c>
      <c r="F39" s="36" t="s">
        <v>101</v>
      </c>
      <c r="G39" s="36"/>
      <c r="H39" s="36"/>
      <c r="I39" s="69"/>
      <c r="J39" s="40"/>
      <c r="K39" s="40">
        <f>+K40</f>
        <v>1383976.44</v>
      </c>
      <c r="L39" s="40">
        <f t="shared" ref="L39:V40" si="21">+L40</f>
        <v>0</v>
      </c>
      <c r="M39" s="40">
        <f t="shared" si="21"/>
        <v>0</v>
      </c>
      <c r="N39" s="40">
        <f t="shared" si="21"/>
        <v>0</v>
      </c>
      <c r="O39" s="40">
        <f t="shared" si="21"/>
        <v>0</v>
      </c>
      <c r="P39" s="40">
        <f t="shared" si="21"/>
        <v>0</v>
      </c>
      <c r="Q39" s="40">
        <f t="shared" si="21"/>
        <v>0</v>
      </c>
      <c r="R39" s="40">
        <f t="shared" si="21"/>
        <v>0</v>
      </c>
      <c r="S39" s="40">
        <f t="shared" si="21"/>
        <v>0</v>
      </c>
      <c r="T39" s="40">
        <f t="shared" si="21"/>
        <v>0</v>
      </c>
      <c r="U39" s="40">
        <f t="shared" si="21"/>
        <v>0</v>
      </c>
      <c r="V39" s="40">
        <f t="shared" si="21"/>
        <v>0</v>
      </c>
      <c r="W39" s="40">
        <f>+SUM(K39:V39)</f>
        <v>1383976.44</v>
      </c>
      <c r="X39" s="36"/>
      <c r="Y39" s="36"/>
    </row>
    <row r="40" spans="1:25" x14ac:dyDescent="0.35">
      <c r="A40" s="42" t="s">
        <v>211</v>
      </c>
      <c r="B40" s="43"/>
      <c r="C40" s="42"/>
      <c r="D40" s="42" t="s">
        <v>266</v>
      </c>
      <c r="E40" s="42" t="s">
        <v>267</v>
      </c>
      <c r="F40" s="42"/>
      <c r="G40" s="42"/>
      <c r="H40" s="42"/>
      <c r="I40" s="70"/>
      <c r="J40" s="49"/>
      <c r="K40" s="49">
        <f>+K41</f>
        <v>1383976.44</v>
      </c>
      <c r="L40" s="49">
        <f t="shared" si="21"/>
        <v>0</v>
      </c>
      <c r="M40" s="49">
        <f t="shared" si="21"/>
        <v>0</v>
      </c>
      <c r="N40" s="49">
        <f t="shared" si="21"/>
        <v>0</v>
      </c>
      <c r="O40" s="49">
        <f t="shared" si="21"/>
        <v>0</v>
      </c>
      <c r="P40" s="49">
        <f t="shared" si="21"/>
        <v>0</v>
      </c>
      <c r="Q40" s="49">
        <f t="shared" si="21"/>
        <v>0</v>
      </c>
      <c r="R40" s="49">
        <f t="shared" si="21"/>
        <v>0</v>
      </c>
      <c r="S40" s="49">
        <f t="shared" si="21"/>
        <v>0</v>
      </c>
      <c r="T40" s="49">
        <f t="shared" si="21"/>
        <v>0</v>
      </c>
      <c r="U40" s="49">
        <f t="shared" si="21"/>
        <v>0</v>
      </c>
      <c r="V40" s="49">
        <f t="shared" si="21"/>
        <v>0</v>
      </c>
      <c r="W40" s="49">
        <f t="shared" ref="W40:W45" si="22">+SUM(K40:V40)</f>
        <v>1383976.44</v>
      </c>
      <c r="X40" s="49"/>
      <c r="Y40" s="49"/>
    </row>
    <row r="41" spans="1:25" ht="26.4" x14ac:dyDescent="0.35">
      <c r="A41" s="71" t="s">
        <v>213</v>
      </c>
      <c r="B41" s="64">
        <v>9999</v>
      </c>
      <c r="C41" s="54">
        <v>710510</v>
      </c>
      <c r="D41" s="71" t="s">
        <v>268</v>
      </c>
      <c r="E41" s="56" t="s">
        <v>269</v>
      </c>
      <c r="F41" s="56"/>
      <c r="G41" s="72" t="s">
        <v>220</v>
      </c>
      <c r="H41" s="72">
        <v>1</v>
      </c>
      <c r="I41" s="73">
        <f>+'[6]Costos Unitarios 2016-2017'!D17</f>
        <v>1383976.44</v>
      </c>
      <c r="J41" s="74">
        <f>+H41*I41</f>
        <v>1383976.44</v>
      </c>
      <c r="K41" s="60">
        <f>+J41</f>
        <v>1383976.44</v>
      </c>
      <c r="L41" s="60">
        <v>0</v>
      </c>
      <c r="M41" s="60">
        <v>0</v>
      </c>
      <c r="N41" s="60">
        <v>0</v>
      </c>
      <c r="O41" s="60">
        <v>0</v>
      </c>
      <c r="P41" s="60">
        <v>0</v>
      </c>
      <c r="Q41" s="60">
        <v>0</v>
      </c>
      <c r="R41" s="60">
        <v>0</v>
      </c>
      <c r="S41" s="60">
        <v>0</v>
      </c>
      <c r="T41" s="60">
        <v>0</v>
      </c>
      <c r="U41" s="60">
        <v>0</v>
      </c>
      <c r="V41" s="60">
        <v>0</v>
      </c>
      <c r="W41" s="60">
        <f t="shared" si="22"/>
        <v>1383976.44</v>
      </c>
      <c r="X41" s="62" t="str">
        <f>IF(SUM(K41:V41)&gt;J41,"valor mayor al presupuesto",IF(SUM(K41:V41)&lt;J41,"valor menor al presupuesto","validado"))</f>
        <v>validado</v>
      </c>
      <c r="Y41" s="63">
        <f>+W41-J41</f>
        <v>0</v>
      </c>
    </row>
    <row r="42" spans="1:25" x14ac:dyDescent="0.35">
      <c r="A42" s="36" t="s">
        <v>208</v>
      </c>
      <c r="B42" s="37"/>
      <c r="C42" s="36"/>
      <c r="D42" s="36" t="s">
        <v>270</v>
      </c>
      <c r="E42" s="36" t="s">
        <v>240</v>
      </c>
      <c r="F42" s="36" t="s">
        <v>241</v>
      </c>
      <c r="G42" s="36"/>
      <c r="H42" s="36"/>
      <c r="I42" s="69"/>
      <c r="J42" s="40"/>
      <c r="K42" s="40">
        <f>+K43</f>
        <v>0</v>
      </c>
      <c r="L42" s="40">
        <f t="shared" ref="L42:V42" si="23">+L43</f>
        <v>0</v>
      </c>
      <c r="M42" s="40">
        <f t="shared" si="23"/>
        <v>2983.5294117647059</v>
      </c>
      <c r="N42" s="40">
        <f t="shared" si="23"/>
        <v>0</v>
      </c>
      <c r="O42" s="40">
        <f t="shared" si="23"/>
        <v>0</v>
      </c>
      <c r="P42" s="40">
        <f t="shared" si="23"/>
        <v>2578.8235294117649</v>
      </c>
      <c r="Q42" s="40">
        <f t="shared" si="23"/>
        <v>0</v>
      </c>
      <c r="R42" s="40">
        <f t="shared" si="23"/>
        <v>0</v>
      </c>
      <c r="S42" s="40">
        <f t="shared" si="23"/>
        <v>2578.8235294117649</v>
      </c>
      <c r="T42" s="40">
        <f t="shared" si="23"/>
        <v>0</v>
      </c>
      <c r="U42" s="40">
        <f t="shared" si="23"/>
        <v>0</v>
      </c>
      <c r="V42" s="40">
        <f t="shared" si="23"/>
        <v>2578.8235294117649</v>
      </c>
      <c r="W42" s="40">
        <f t="shared" si="22"/>
        <v>10720</v>
      </c>
      <c r="X42" s="36"/>
      <c r="Y42" s="36"/>
    </row>
    <row r="43" spans="1:25" x14ac:dyDescent="0.35">
      <c r="A43" s="42" t="s">
        <v>211</v>
      </c>
      <c r="B43" s="43"/>
      <c r="C43" s="42"/>
      <c r="D43" s="42" t="s">
        <v>271</v>
      </c>
      <c r="E43" s="45" t="s">
        <v>242</v>
      </c>
      <c r="F43" s="45"/>
      <c r="G43" s="42"/>
      <c r="H43" s="42"/>
      <c r="I43" s="70"/>
      <c r="J43" s="49"/>
      <c r="K43" s="49">
        <f>SUM(K44:K45)</f>
        <v>0</v>
      </c>
      <c r="L43" s="49">
        <f t="shared" ref="L43:V43" si="24">SUM(L44:L45)</f>
        <v>0</v>
      </c>
      <c r="M43" s="49">
        <f t="shared" si="24"/>
        <v>2983.5294117647059</v>
      </c>
      <c r="N43" s="49">
        <f t="shared" si="24"/>
        <v>0</v>
      </c>
      <c r="O43" s="49">
        <f t="shared" si="24"/>
        <v>0</v>
      </c>
      <c r="P43" s="49">
        <f t="shared" si="24"/>
        <v>2578.8235294117649</v>
      </c>
      <c r="Q43" s="49">
        <f t="shared" si="24"/>
        <v>0</v>
      </c>
      <c r="R43" s="49">
        <f t="shared" si="24"/>
        <v>0</v>
      </c>
      <c r="S43" s="49">
        <f t="shared" si="24"/>
        <v>2578.8235294117649</v>
      </c>
      <c r="T43" s="49">
        <f t="shared" si="24"/>
        <v>0</v>
      </c>
      <c r="U43" s="49">
        <f t="shared" si="24"/>
        <v>0</v>
      </c>
      <c r="V43" s="49">
        <f t="shared" si="24"/>
        <v>2578.8235294117649</v>
      </c>
      <c r="W43" s="49">
        <f t="shared" si="22"/>
        <v>10720</v>
      </c>
      <c r="X43" s="49"/>
      <c r="Y43" s="49"/>
    </row>
    <row r="44" spans="1:25" ht="26.4" x14ac:dyDescent="0.35">
      <c r="A44" s="71" t="s">
        <v>225</v>
      </c>
      <c r="B44" s="64">
        <v>9999</v>
      </c>
      <c r="C44" s="54">
        <v>730301</v>
      </c>
      <c r="D44" s="75" t="s">
        <v>272</v>
      </c>
      <c r="E44" s="56" t="s">
        <v>244</v>
      </c>
      <c r="F44" s="56"/>
      <c r="G44" s="72" t="s">
        <v>245</v>
      </c>
      <c r="H44" s="76">
        <v>17</v>
      </c>
      <c r="I44" s="73">
        <f>'[6]Costos Unitarios 2016-2017'!O82/H26</f>
        <v>244.70588235294119</v>
      </c>
      <c r="J44" s="72">
        <f>+H44*I44</f>
        <v>4160</v>
      </c>
      <c r="K44" s="60">
        <v>0</v>
      </c>
      <c r="L44" s="60">
        <v>0</v>
      </c>
      <c r="M44" s="60">
        <f>5*I44</f>
        <v>1223.5294117647059</v>
      </c>
      <c r="N44" s="60">
        <v>0</v>
      </c>
      <c r="O44" s="60">
        <v>0</v>
      </c>
      <c r="P44" s="60">
        <f>4*$I$44</f>
        <v>978.82352941176475</v>
      </c>
      <c r="Q44" s="60">
        <v>0</v>
      </c>
      <c r="R44" s="60">
        <v>0</v>
      </c>
      <c r="S44" s="60">
        <f>4*$I$44</f>
        <v>978.82352941176475</v>
      </c>
      <c r="T44" s="60">
        <v>0</v>
      </c>
      <c r="U44" s="60">
        <v>0</v>
      </c>
      <c r="V44" s="60">
        <f>4*$I$44</f>
        <v>978.82352941176475</v>
      </c>
      <c r="W44" s="60">
        <f t="shared" si="22"/>
        <v>4160</v>
      </c>
      <c r="X44" s="62" t="str">
        <f>IF(SUM(K44:V44)&gt;J44,"valor mayor al presupuesto",IF(SUM(K44:V44)&lt;J44,"valor menor al presupuesto","validado"))</f>
        <v>validado</v>
      </c>
      <c r="Y44" s="63">
        <f>+W44-J44</f>
        <v>0</v>
      </c>
    </row>
    <row r="45" spans="1:25" ht="26.4" x14ac:dyDescent="0.35">
      <c r="A45" s="71" t="s">
        <v>225</v>
      </c>
      <c r="B45" s="64">
        <v>9999</v>
      </c>
      <c r="C45" s="54">
        <v>730303</v>
      </c>
      <c r="D45" s="75" t="s">
        <v>273</v>
      </c>
      <c r="E45" s="56" t="s">
        <v>247</v>
      </c>
      <c r="F45" s="56"/>
      <c r="G45" s="72" t="s">
        <v>248</v>
      </c>
      <c r="H45" s="76">
        <v>82</v>
      </c>
      <c r="I45" s="73">
        <f>+'[6]Costos Unitarios 2016-2017'!N82/H27</f>
        <v>80</v>
      </c>
      <c r="J45" s="72">
        <f>+H45*I45</f>
        <v>6560</v>
      </c>
      <c r="K45" s="60">
        <v>0</v>
      </c>
      <c r="L45" s="60">
        <v>0</v>
      </c>
      <c r="M45" s="60">
        <f>22*I45</f>
        <v>1760</v>
      </c>
      <c r="N45" s="60">
        <v>0</v>
      </c>
      <c r="O45" s="60">
        <v>0</v>
      </c>
      <c r="P45" s="60">
        <f>20*$I$45</f>
        <v>1600</v>
      </c>
      <c r="Q45" s="60">
        <v>0</v>
      </c>
      <c r="R45" s="60">
        <v>0</v>
      </c>
      <c r="S45" s="60">
        <f>20*$I$45</f>
        <v>1600</v>
      </c>
      <c r="T45" s="60">
        <v>0</v>
      </c>
      <c r="U45" s="60">
        <v>0</v>
      </c>
      <c r="V45" s="60">
        <f>20*$I$45</f>
        <v>1600</v>
      </c>
      <c r="W45" s="60">
        <f t="shared" si="22"/>
        <v>6560</v>
      </c>
      <c r="X45" s="62" t="str">
        <f>IF(SUM(K45:V45)&gt;J45,"valor mayor al presupuesto",IF(SUM(K45:V45)&lt;J45,"valor menor al presupuesto","validado"))</f>
        <v>validado</v>
      </c>
      <c r="Y45" s="63">
        <f>+W45-J45</f>
        <v>0</v>
      </c>
    </row>
    <row r="46" spans="1:25" ht="26.4" x14ac:dyDescent="0.35">
      <c r="A46" s="29" t="s">
        <v>203</v>
      </c>
      <c r="B46" s="30"/>
      <c r="C46" s="29"/>
      <c r="D46" s="31" t="s">
        <v>274</v>
      </c>
      <c r="E46" s="29" t="s">
        <v>275</v>
      </c>
      <c r="F46" s="32" t="s">
        <v>206</v>
      </c>
      <c r="G46" s="33"/>
      <c r="H46" s="34"/>
      <c r="I46" s="34"/>
      <c r="J46" s="34"/>
      <c r="K46" s="34">
        <f t="shared" ref="K46:V46" si="25">+K47+K52+K57+K60+K63+K104</f>
        <v>9220562.2529603541</v>
      </c>
      <c r="L46" s="34">
        <f t="shared" si="25"/>
        <v>361063.495</v>
      </c>
      <c r="M46" s="34">
        <f t="shared" si="25"/>
        <v>39927.570471698113</v>
      </c>
      <c r="N46" s="34">
        <f t="shared" si="25"/>
        <v>32155.494999999999</v>
      </c>
      <c r="O46" s="34">
        <f t="shared" si="25"/>
        <v>32155.494999999999</v>
      </c>
      <c r="P46" s="77">
        <f>+P47+P52+P57+P60+P63</f>
        <v>39698.136509433964</v>
      </c>
      <c r="Q46" s="34">
        <f t="shared" si="25"/>
        <v>45475.494999999995</v>
      </c>
      <c r="R46" s="34">
        <f t="shared" si="25"/>
        <v>32155.494999999999</v>
      </c>
      <c r="S46" s="34">
        <f t="shared" si="25"/>
        <v>39698.136509433964</v>
      </c>
      <c r="T46" s="34">
        <f t="shared" si="25"/>
        <v>32155.494999999999</v>
      </c>
      <c r="U46" s="34">
        <f t="shared" si="25"/>
        <v>32155.494999999999</v>
      </c>
      <c r="V46" s="34">
        <f t="shared" si="25"/>
        <v>39698.136509433964</v>
      </c>
      <c r="W46" s="35">
        <f t="shared" ref="W46:W51" si="26">+SUM(K46:V46)</f>
        <v>9946900.6979603469</v>
      </c>
      <c r="X46" s="35" t="s">
        <v>207</v>
      </c>
      <c r="Y46" s="35"/>
    </row>
    <row r="47" spans="1:25" ht="26.4" x14ac:dyDescent="0.35">
      <c r="A47" s="36" t="s">
        <v>208</v>
      </c>
      <c r="B47" s="37"/>
      <c r="C47" s="36"/>
      <c r="D47" s="38" t="s">
        <v>276</v>
      </c>
      <c r="E47" s="36" t="s">
        <v>210</v>
      </c>
      <c r="F47" s="36" t="s">
        <v>277</v>
      </c>
      <c r="G47" s="37"/>
      <c r="H47" s="39"/>
      <c r="I47" s="40"/>
      <c r="J47" s="40"/>
      <c r="K47" s="40">
        <f t="shared" ref="K47:V47" si="27">K48+K50</f>
        <v>0</v>
      </c>
      <c r="L47" s="40">
        <f t="shared" si="27"/>
        <v>275628</v>
      </c>
      <c r="M47" s="40">
        <f t="shared" si="27"/>
        <v>0</v>
      </c>
      <c r="N47" s="40">
        <f t="shared" si="27"/>
        <v>0</v>
      </c>
      <c r="O47" s="40">
        <f t="shared" si="27"/>
        <v>0</v>
      </c>
      <c r="P47" s="40">
        <f t="shared" si="27"/>
        <v>0</v>
      </c>
      <c r="Q47" s="40">
        <f t="shared" si="27"/>
        <v>0</v>
      </c>
      <c r="R47" s="40">
        <f t="shared" si="27"/>
        <v>0</v>
      </c>
      <c r="S47" s="40">
        <f t="shared" si="27"/>
        <v>0</v>
      </c>
      <c r="T47" s="40">
        <f t="shared" si="27"/>
        <v>0</v>
      </c>
      <c r="U47" s="40">
        <f t="shared" si="27"/>
        <v>0</v>
      </c>
      <c r="V47" s="40">
        <f t="shared" si="27"/>
        <v>0</v>
      </c>
      <c r="W47" s="40">
        <f t="shared" si="26"/>
        <v>275628</v>
      </c>
      <c r="X47" s="41"/>
      <c r="Y47" s="41"/>
    </row>
    <row r="48" spans="1:25" ht="26.4" x14ac:dyDescent="0.35">
      <c r="A48" s="42" t="s">
        <v>211</v>
      </c>
      <c r="B48" s="43"/>
      <c r="C48" s="42"/>
      <c r="D48" s="44" t="s">
        <v>57</v>
      </c>
      <c r="E48" s="45" t="s">
        <v>278</v>
      </c>
      <c r="F48" s="45"/>
      <c r="G48" s="46"/>
      <c r="H48" s="47"/>
      <c r="I48" s="48"/>
      <c r="J48" s="49"/>
      <c r="K48" s="50">
        <f t="shared" ref="K48:V48" si="28">+SUM(K49:K49)</f>
        <v>0</v>
      </c>
      <c r="L48" s="50">
        <f t="shared" si="28"/>
        <v>248065.2</v>
      </c>
      <c r="M48" s="50">
        <f t="shared" si="28"/>
        <v>0</v>
      </c>
      <c r="N48" s="50">
        <f t="shared" si="28"/>
        <v>0</v>
      </c>
      <c r="O48" s="50">
        <f t="shared" si="28"/>
        <v>0</v>
      </c>
      <c r="P48" s="50">
        <f t="shared" si="28"/>
        <v>0</v>
      </c>
      <c r="Q48" s="50">
        <f t="shared" si="28"/>
        <v>0</v>
      </c>
      <c r="R48" s="50">
        <f t="shared" si="28"/>
        <v>0</v>
      </c>
      <c r="S48" s="50">
        <f t="shared" si="28"/>
        <v>0</v>
      </c>
      <c r="T48" s="50">
        <f t="shared" si="28"/>
        <v>0</v>
      </c>
      <c r="U48" s="50">
        <f t="shared" si="28"/>
        <v>0</v>
      </c>
      <c r="V48" s="50">
        <f t="shared" si="28"/>
        <v>0</v>
      </c>
      <c r="W48" s="50">
        <f t="shared" si="26"/>
        <v>248065.2</v>
      </c>
      <c r="X48" s="51"/>
      <c r="Y48" s="51"/>
    </row>
    <row r="49" spans="1:25" ht="26.4" x14ac:dyDescent="0.35">
      <c r="A49" s="52" t="s">
        <v>213</v>
      </c>
      <c r="B49" s="53">
        <v>9999</v>
      </c>
      <c r="C49" s="54">
        <v>730204</v>
      </c>
      <c r="D49" s="55" t="s">
        <v>279</v>
      </c>
      <c r="E49" s="56" t="s">
        <v>280</v>
      </c>
      <c r="F49" s="56"/>
      <c r="G49" s="57" t="s">
        <v>216</v>
      </c>
      <c r="H49" s="58">
        <v>1</v>
      </c>
      <c r="I49" s="59">
        <f>+'[6]presupuesto proy c.unitarios'!H99*0.9</f>
        <v>248065.2</v>
      </c>
      <c r="J49" s="60">
        <f>I49*H49</f>
        <v>248065.2</v>
      </c>
      <c r="K49" s="61">
        <v>0</v>
      </c>
      <c r="L49" s="61">
        <f>+J49</f>
        <v>248065.2</v>
      </c>
      <c r="M49" s="78">
        <v>0</v>
      </c>
      <c r="N49" s="61">
        <v>0</v>
      </c>
      <c r="O49" s="61">
        <v>0</v>
      </c>
      <c r="P49" s="61">
        <v>0</v>
      </c>
      <c r="Q49" s="61">
        <v>0</v>
      </c>
      <c r="R49" s="61">
        <v>0</v>
      </c>
      <c r="S49" s="61">
        <v>0</v>
      </c>
      <c r="T49" s="61">
        <v>0</v>
      </c>
      <c r="U49" s="61">
        <v>0</v>
      </c>
      <c r="V49" s="61">
        <v>0</v>
      </c>
      <c r="W49" s="61">
        <f t="shared" si="26"/>
        <v>248065.2</v>
      </c>
      <c r="X49" s="62" t="str">
        <f>IF(SUM(K49:V49)&gt;J49,"valor mayor al presupuesto",IF(SUM(K49:V49)&lt;J49,"valor menor al presupuesto","validado"))</f>
        <v>validado</v>
      </c>
      <c r="Y49" s="63">
        <f>+W49-J49</f>
        <v>0</v>
      </c>
    </row>
    <row r="50" spans="1:25" ht="39.6" x14ac:dyDescent="0.35">
      <c r="A50" s="42" t="s">
        <v>211</v>
      </c>
      <c r="B50" s="43"/>
      <c r="C50" s="42"/>
      <c r="D50" s="44" t="s">
        <v>108</v>
      </c>
      <c r="E50" s="45" t="s">
        <v>217</v>
      </c>
      <c r="F50" s="45"/>
      <c r="G50" s="46"/>
      <c r="H50" s="47"/>
      <c r="I50" s="48"/>
      <c r="J50" s="49"/>
      <c r="K50" s="50">
        <f>+SUM(K51:K51)</f>
        <v>0</v>
      </c>
      <c r="L50" s="50">
        <f>+SUM(L51:L51)</f>
        <v>27562.800000000003</v>
      </c>
      <c r="M50" s="50">
        <f t="shared" ref="M50:V50" si="29">+SUM(M51:M51)</f>
        <v>0</v>
      </c>
      <c r="N50" s="50">
        <f t="shared" si="29"/>
        <v>0</v>
      </c>
      <c r="O50" s="50">
        <f t="shared" si="29"/>
        <v>0</v>
      </c>
      <c r="P50" s="50">
        <f t="shared" si="29"/>
        <v>0</v>
      </c>
      <c r="Q50" s="50">
        <f t="shared" si="29"/>
        <v>0</v>
      </c>
      <c r="R50" s="50">
        <f t="shared" si="29"/>
        <v>0</v>
      </c>
      <c r="S50" s="50">
        <f t="shared" si="29"/>
        <v>0</v>
      </c>
      <c r="T50" s="50">
        <f t="shared" si="29"/>
        <v>0</v>
      </c>
      <c r="U50" s="50">
        <f t="shared" si="29"/>
        <v>0</v>
      </c>
      <c r="V50" s="50">
        <f t="shared" si="29"/>
        <v>0</v>
      </c>
      <c r="W50" s="50">
        <f t="shared" si="26"/>
        <v>27562.800000000003</v>
      </c>
      <c r="X50" s="51"/>
      <c r="Y50" s="51"/>
    </row>
    <row r="51" spans="1:25" ht="39.6" x14ac:dyDescent="0.35">
      <c r="A51" s="52" t="s">
        <v>213</v>
      </c>
      <c r="B51" s="64">
        <v>9999</v>
      </c>
      <c r="C51" s="54">
        <v>730204</v>
      </c>
      <c r="D51" s="55" t="s">
        <v>281</v>
      </c>
      <c r="E51" s="56" t="s">
        <v>282</v>
      </c>
      <c r="F51" s="56"/>
      <c r="G51" s="57" t="s">
        <v>220</v>
      </c>
      <c r="H51" s="58">
        <v>1</v>
      </c>
      <c r="I51" s="59">
        <f>+'[6]presupuesto proy c.unitarios'!H99*0.1</f>
        <v>27562.800000000003</v>
      </c>
      <c r="J51" s="60">
        <f>H51*I51</f>
        <v>27562.800000000003</v>
      </c>
      <c r="K51" s="61">
        <v>0</v>
      </c>
      <c r="L51" s="60">
        <f>+J51</f>
        <v>27562.800000000003</v>
      </c>
      <c r="M51" s="61">
        <v>0</v>
      </c>
      <c r="N51" s="61">
        <v>0</v>
      </c>
      <c r="O51" s="61">
        <v>0</v>
      </c>
      <c r="P51" s="61">
        <v>0</v>
      </c>
      <c r="Q51" s="61">
        <v>0</v>
      </c>
      <c r="R51" s="61">
        <v>0</v>
      </c>
      <c r="S51" s="61">
        <v>0</v>
      </c>
      <c r="T51" s="61">
        <v>0</v>
      </c>
      <c r="U51" s="61">
        <v>0</v>
      </c>
      <c r="V51" s="61">
        <v>0</v>
      </c>
      <c r="W51" s="61">
        <f t="shared" si="26"/>
        <v>27562.800000000003</v>
      </c>
      <c r="X51" s="62" t="str">
        <f>IF(SUM(K51:V51)&gt;J51,"valor mayor al presupuesto",IF(SUM(K51:V51)&lt;J51,"valor menor al presupuesto","validado"))</f>
        <v>validado</v>
      </c>
      <c r="Y51" s="63">
        <f>+W51-J51</f>
        <v>0</v>
      </c>
    </row>
    <row r="52" spans="1:25" x14ac:dyDescent="0.35">
      <c r="A52" s="36" t="s">
        <v>208</v>
      </c>
      <c r="B52" s="37"/>
      <c r="C52" s="36"/>
      <c r="D52" s="38" t="s">
        <v>283</v>
      </c>
      <c r="E52" s="36" t="s">
        <v>222</v>
      </c>
      <c r="F52" s="36" t="s">
        <v>223</v>
      </c>
      <c r="G52" s="37"/>
      <c r="H52" s="39"/>
      <c r="I52" s="40"/>
      <c r="J52" s="40"/>
      <c r="K52" s="40">
        <f>+K53+K55</f>
        <v>0</v>
      </c>
      <c r="L52" s="40">
        <f t="shared" ref="L52:W52" si="30">+L53+L55</f>
        <v>53280</v>
      </c>
      <c r="M52" s="40">
        <f t="shared" si="30"/>
        <v>0</v>
      </c>
      <c r="N52" s="40">
        <f t="shared" si="30"/>
        <v>0</v>
      </c>
      <c r="O52" s="40">
        <f t="shared" si="30"/>
        <v>0</v>
      </c>
      <c r="P52" s="40">
        <f t="shared" si="30"/>
        <v>0</v>
      </c>
      <c r="Q52" s="40">
        <f t="shared" si="30"/>
        <v>13320</v>
      </c>
      <c r="R52" s="40">
        <f t="shared" si="30"/>
        <v>0</v>
      </c>
      <c r="S52" s="40">
        <f t="shared" si="30"/>
        <v>0</v>
      </c>
      <c r="T52" s="40">
        <f t="shared" si="30"/>
        <v>0</v>
      </c>
      <c r="U52" s="40">
        <f t="shared" si="30"/>
        <v>0</v>
      </c>
      <c r="V52" s="40">
        <f t="shared" si="30"/>
        <v>0</v>
      </c>
      <c r="W52" s="40">
        <f t="shared" si="30"/>
        <v>66600</v>
      </c>
      <c r="X52" s="41" t="s">
        <v>207</v>
      </c>
      <c r="Y52" s="41"/>
    </row>
    <row r="53" spans="1:25" x14ac:dyDescent="0.35">
      <c r="A53" s="42" t="s">
        <v>211</v>
      </c>
      <c r="B53" s="43"/>
      <c r="C53" s="42"/>
      <c r="D53" s="44" t="s">
        <v>61</v>
      </c>
      <c r="E53" s="65" t="s">
        <v>224</v>
      </c>
      <c r="F53" s="65"/>
      <c r="G53" s="66"/>
      <c r="H53" s="47"/>
      <c r="I53" s="48"/>
      <c r="J53" s="49"/>
      <c r="K53" s="50">
        <f>SUM(K54:K54)</f>
        <v>0</v>
      </c>
      <c r="L53" s="50">
        <f t="shared" ref="L53:V53" si="31">SUM(L54:L54)</f>
        <v>0</v>
      </c>
      <c r="M53" s="50">
        <f t="shared" si="31"/>
        <v>0</v>
      </c>
      <c r="N53" s="50">
        <f t="shared" si="31"/>
        <v>0</v>
      </c>
      <c r="O53" s="50">
        <f t="shared" si="31"/>
        <v>0</v>
      </c>
      <c r="P53" s="50">
        <f t="shared" si="31"/>
        <v>0</v>
      </c>
      <c r="Q53" s="50">
        <f t="shared" si="31"/>
        <v>13320</v>
      </c>
      <c r="R53" s="50">
        <f t="shared" si="31"/>
        <v>0</v>
      </c>
      <c r="S53" s="50">
        <f t="shared" si="31"/>
        <v>0</v>
      </c>
      <c r="T53" s="50">
        <f t="shared" si="31"/>
        <v>0</v>
      </c>
      <c r="U53" s="50">
        <f t="shared" si="31"/>
        <v>0</v>
      </c>
      <c r="V53" s="50">
        <f t="shared" si="31"/>
        <v>0</v>
      </c>
      <c r="W53" s="50">
        <f t="shared" ref="W53:W59" si="32">+SUM(K53:V53)</f>
        <v>13320</v>
      </c>
      <c r="X53" s="50"/>
      <c r="Y53" s="50"/>
    </row>
    <row r="54" spans="1:25" ht="26.4" x14ac:dyDescent="0.35">
      <c r="A54" s="52" t="s">
        <v>225</v>
      </c>
      <c r="B54" s="64">
        <v>9999</v>
      </c>
      <c r="C54" s="54">
        <v>730206</v>
      </c>
      <c r="D54" s="55" t="s">
        <v>284</v>
      </c>
      <c r="E54" s="56" t="s">
        <v>285</v>
      </c>
      <c r="F54" s="56"/>
      <c r="G54" s="57" t="s">
        <v>216</v>
      </c>
      <c r="H54" s="58">
        <v>1</v>
      </c>
      <c r="I54" s="59">
        <f>+'[6]presupuesto proy c.unitarios'!H109*0.2/H54</f>
        <v>13320</v>
      </c>
      <c r="J54" s="60">
        <f>+H54*I54</f>
        <v>13320</v>
      </c>
      <c r="K54" s="61">
        <v>0</v>
      </c>
      <c r="L54" s="67">
        <v>0</v>
      </c>
      <c r="M54" s="61">
        <v>0</v>
      </c>
      <c r="N54" s="61">
        <v>0</v>
      </c>
      <c r="O54" s="61">
        <v>0</v>
      </c>
      <c r="P54" s="61">
        <v>0</v>
      </c>
      <c r="Q54" s="61">
        <f>J54</f>
        <v>13320</v>
      </c>
      <c r="R54" s="61">
        <v>0</v>
      </c>
      <c r="S54" s="61">
        <v>0</v>
      </c>
      <c r="T54" s="61">
        <v>0</v>
      </c>
      <c r="U54" s="61">
        <v>0</v>
      </c>
      <c r="V54" s="61">
        <v>0</v>
      </c>
      <c r="W54" s="61">
        <f t="shared" si="32"/>
        <v>13320</v>
      </c>
      <c r="X54" s="62" t="str">
        <f>IF(SUM(K54:V54)&gt;J54,"valor mayor al presupuesto",IF(SUM(K54:V54)&lt;J54,"valor menor al presupuesto","validado"))</f>
        <v>validado</v>
      </c>
      <c r="Y54" s="63">
        <f>+W54-J54</f>
        <v>0</v>
      </c>
    </row>
    <row r="55" spans="1:25" ht="26.4" x14ac:dyDescent="0.35">
      <c r="A55" s="42" t="s">
        <v>211</v>
      </c>
      <c r="B55" s="43"/>
      <c r="C55" s="42"/>
      <c r="D55" s="44" t="s">
        <v>110</v>
      </c>
      <c r="E55" s="65" t="s">
        <v>261</v>
      </c>
      <c r="F55" s="65"/>
      <c r="G55" s="66"/>
      <c r="H55" s="47"/>
      <c r="I55" s="48"/>
      <c r="J55" s="49"/>
      <c r="K55" s="50">
        <f>SUM(K56:K56)</f>
        <v>0</v>
      </c>
      <c r="L55" s="50">
        <f t="shared" ref="L55:V55" si="33">SUM(L56:L56)</f>
        <v>53280</v>
      </c>
      <c r="M55" s="50">
        <f t="shared" si="33"/>
        <v>0</v>
      </c>
      <c r="N55" s="50">
        <f t="shared" si="33"/>
        <v>0</v>
      </c>
      <c r="O55" s="50">
        <f t="shared" si="33"/>
        <v>0</v>
      </c>
      <c r="P55" s="50">
        <f t="shared" si="33"/>
        <v>0</v>
      </c>
      <c r="Q55" s="50">
        <f t="shared" si="33"/>
        <v>0</v>
      </c>
      <c r="R55" s="50">
        <f t="shared" si="33"/>
        <v>0</v>
      </c>
      <c r="S55" s="50">
        <f t="shared" si="33"/>
        <v>0</v>
      </c>
      <c r="T55" s="50">
        <f t="shared" si="33"/>
        <v>0</v>
      </c>
      <c r="U55" s="50">
        <f t="shared" si="33"/>
        <v>0</v>
      </c>
      <c r="V55" s="50">
        <f t="shared" si="33"/>
        <v>0</v>
      </c>
      <c r="W55" s="50">
        <f t="shared" si="32"/>
        <v>53280</v>
      </c>
      <c r="X55" s="50"/>
      <c r="Y55" s="50"/>
    </row>
    <row r="56" spans="1:25" ht="52.8" x14ac:dyDescent="0.35">
      <c r="A56" s="52" t="s">
        <v>213</v>
      </c>
      <c r="B56" s="64">
        <v>9999</v>
      </c>
      <c r="C56" s="54">
        <v>730206</v>
      </c>
      <c r="D56" s="55" t="s">
        <v>286</v>
      </c>
      <c r="E56" s="56" t="s">
        <v>287</v>
      </c>
      <c r="F56" s="56"/>
      <c r="G56" s="57" t="s">
        <v>231</v>
      </c>
      <c r="H56" s="58">
        <v>1</v>
      </c>
      <c r="I56" s="68">
        <f>+'[6]presupuesto proy c.unitarios'!H109*0.8/H56</f>
        <v>53280</v>
      </c>
      <c r="J56" s="60">
        <f>I56*H56</f>
        <v>53280</v>
      </c>
      <c r="K56" s="61">
        <v>0</v>
      </c>
      <c r="L56" s="61">
        <f>+J56</f>
        <v>53280</v>
      </c>
      <c r="M56" s="61">
        <v>0</v>
      </c>
      <c r="N56" s="61">
        <v>0</v>
      </c>
      <c r="O56" s="61">
        <v>0</v>
      </c>
      <c r="P56" s="61">
        <v>0</v>
      </c>
      <c r="Q56" s="61">
        <v>0</v>
      </c>
      <c r="R56" s="61">
        <v>0</v>
      </c>
      <c r="S56" s="61">
        <v>0</v>
      </c>
      <c r="T56" s="61">
        <v>0</v>
      </c>
      <c r="U56" s="61">
        <v>0</v>
      </c>
      <c r="V56" s="61">
        <v>0</v>
      </c>
      <c r="W56" s="61">
        <f t="shared" si="32"/>
        <v>53280</v>
      </c>
      <c r="X56" s="62" t="str">
        <f>IF(SUM(K56:V56)&gt;J56,"valor mayor al presupuesto",IF(SUM(K56:V56)&lt;J56,"valor menor al presupuesto","validado"))</f>
        <v>validado</v>
      </c>
      <c r="Y56" s="63">
        <f>+W56-J56</f>
        <v>0</v>
      </c>
    </row>
    <row r="57" spans="1:25" x14ac:dyDescent="0.35">
      <c r="A57" s="36" t="s">
        <v>208</v>
      </c>
      <c r="B57" s="37"/>
      <c r="C57" s="36"/>
      <c r="D57" s="36" t="s">
        <v>288</v>
      </c>
      <c r="E57" s="36" t="s">
        <v>289</v>
      </c>
      <c r="F57" s="36" t="s">
        <v>241</v>
      </c>
      <c r="G57" s="36"/>
      <c r="H57" s="36"/>
      <c r="I57" s="69"/>
      <c r="J57" s="40"/>
      <c r="K57" s="40">
        <f>+K58</f>
        <v>32155.494999999999</v>
      </c>
      <c r="L57" s="40">
        <f t="shared" ref="L57:V58" si="34">+L58</f>
        <v>32155.494999999999</v>
      </c>
      <c r="M57" s="40">
        <f t="shared" si="34"/>
        <v>32155.494999999999</v>
      </c>
      <c r="N57" s="40">
        <f t="shared" si="34"/>
        <v>32155.494999999999</v>
      </c>
      <c r="O57" s="40">
        <f t="shared" si="34"/>
        <v>32155.494999999999</v>
      </c>
      <c r="P57" s="40">
        <f t="shared" si="34"/>
        <v>32155.494999999999</v>
      </c>
      <c r="Q57" s="40">
        <f t="shared" si="34"/>
        <v>32155.494999999999</v>
      </c>
      <c r="R57" s="40">
        <f t="shared" si="34"/>
        <v>32155.494999999999</v>
      </c>
      <c r="S57" s="40">
        <f t="shared" si="34"/>
        <v>32155.494999999999</v>
      </c>
      <c r="T57" s="40">
        <f t="shared" si="34"/>
        <v>32155.494999999999</v>
      </c>
      <c r="U57" s="40">
        <f t="shared" si="34"/>
        <v>32155.494999999999</v>
      </c>
      <c r="V57" s="40">
        <f t="shared" si="34"/>
        <v>32155.494999999999</v>
      </c>
      <c r="W57" s="40">
        <f t="shared" si="32"/>
        <v>385865.94</v>
      </c>
      <c r="X57" s="36"/>
      <c r="Y57" s="36"/>
    </row>
    <row r="58" spans="1:25" x14ac:dyDescent="0.35">
      <c r="A58" s="42" t="s">
        <v>211</v>
      </c>
      <c r="B58" s="43"/>
      <c r="C58" s="42"/>
      <c r="D58" s="42" t="s">
        <v>111</v>
      </c>
      <c r="E58" s="42" t="s">
        <v>290</v>
      </c>
      <c r="F58" s="42"/>
      <c r="G58" s="42"/>
      <c r="H58" s="42"/>
      <c r="I58" s="70"/>
      <c r="J58" s="49"/>
      <c r="K58" s="49">
        <f>+K59</f>
        <v>32155.494999999999</v>
      </c>
      <c r="L58" s="49">
        <f t="shared" si="34"/>
        <v>32155.494999999999</v>
      </c>
      <c r="M58" s="49">
        <f t="shared" si="34"/>
        <v>32155.494999999999</v>
      </c>
      <c r="N58" s="49">
        <f t="shared" si="34"/>
        <v>32155.494999999999</v>
      </c>
      <c r="O58" s="49">
        <f t="shared" si="34"/>
        <v>32155.494999999999</v>
      </c>
      <c r="P58" s="49">
        <f t="shared" si="34"/>
        <v>32155.494999999999</v>
      </c>
      <c r="Q58" s="49">
        <f t="shared" si="34"/>
        <v>32155.494999999999</v>
      </c>
      <c r="R58" s="49">
        <f t="shared" si="34"/>
        <v>32155.494999999999</v>
      </c>
      <c r="S58" s="49">
        <f t="shared" si="34"/>
        <v>32155.494999999999</v>
      </c>
      <c r="T58" s="49">
        <f t="shared" si="34"/>
        <v>32155.494999999999</v>
      </c>
      <c r="U58" s="49">
        <f t="shared" si="34"/>
        <v>32155.494999999999</v>
      </c>
      <c r="V58" s="49">
        <f t="shared" si="34"/>
        <v>32155.494999999999</v>
      </c>
      <c r="W58" s="49">
        <f t="shared" si="32"/>
        <v>385865.94</v>
      </c>
      <c r="X58" s="49"/>
      <c r="Y58" s="49"/>
    </row>
    <row r="59" spans="1:25" ht="26.4" x14ac:dyDescent="0.35">
      <c r="A59" s="71" t="s">
        <v>213</v>
      </c>
      <c r="B59" s="64">
        <v>9999</v>
      </c>
      <c r="C59" s="54">
        <v>710510</v>
      </c>
      <c r="D59" s="71" t="s">
        <v>291</v>
      </c>
      <c r="E59" s="56" t="s">
        <v>292</v>
      </c>
      <c r="F59" s="56"/>
      <c r="G59" s="72" t="s">
        <v>231</v>
      </c>
      <c r="H59" s="72">
        <v>21</v>
      </c>
      <c r="I59" s="73">
        <f>SUM('[6]Costos Unitarios 2016-2017'!D42,'[6]Costos Unitarios 2016-2017'!D52)/H59</f>
        <v>15979.425714285715</v>
      </c>
      <c r="J59" s="74">
        <f>SUM('[6]Costos Unitarios 2016-2017'!D42,'[6]Costos Unitarios 2016-2017'!D52,'[6]Costos Unitarios 2016-2017'!L34)</f>
        <v>385865.94</v>
      </c>
      <c r="K59" s="60">
        <f t="shared" ref="K59:V59" si="35">+$J$59/12</f>
        <v>32155.494999999999</v>
      </c>
      <c r="L59" s="60">
        <f t="shared" si="35"/>
        <v>32155.494999999999</v>
      </c>
      <c r="M59" s="60">
        <f t="shared" si="35"/>
        <v>32155.494999999999</v>
      </c>
      <c r="N59" s="60">
        <f t="shared" si="35"/>
        <v>32155.494999999999</v>
      </c>
      <c r="O59" s="60">
        <f t="shared" si="35"/>
        <v>32155.494999999999</v>
      </c>
      <c r="P59" s="60">
        <f t="shared" si="35"/>
        <v>32155.494999999999</v>
      </c>
      <c r="Q59" s="60">
        <f t="shared" si="35"/>
        <v>32155.494999999999</v>
      </c>
      <c r="R59" s="60">
        <f t="shared" si="35"/>
        <v>32155.494999999999</v>
      </c>
      <c r="S59" s="60">
        <f t="shared" si="35"/>
        <v>32155.494999999999</v>
      </c>
      <c r="T59" s="60">
        <f t="shared" si="35"/>
        <v>32155.494999999999</v>
      </c>
      <c r="U59" s="60">
        <f t="shared" si="35"/>
        <v>32155.494999999999</v>
      </c>
      <c r="V59" s="60">
        <f t="shared" si="35"/>
        <v>32155.494999999999</v>
      </c>
      <c r="W59" s="60">
        <f t="shared" si="32"/>
        <v>385865.94</v>
      </c>
      <c r="X59" s="62" t="str">
        <f>IF(SUM(K59:V59)&gt;J59,"valor mayor al presupuesto",IF(SUM(K59:V59)&lt;J59,"valor menor al presupuesto","validado"))</f>
        <v>validado</v>
      </c>
      <c r="Y59" s="63">
        <f>+W59-J59</f>
        <v>0</v>
      </c>
    </row>
    <row r="60" spans="1:25" x14ac:dyDescent="0.35">
      <c r="A60" s="36" t="s">
        <v>208</v>
      </c>
      <c r="B60" s="37"/>
      <c r="C60" s="36"/>
      <c r="D60" s="36" t="s">
        <v>293</v>
      </c>
      <c r="E60" s="36" t="s">
        <v>294</v>
      </c>
      <c r="F60" s="36" t="s">
        <v>101</v>
      </c>
      <c r="G60" s="36"/>
      <c r="H60" s="36"/>
      <c r="I60" s="69"/>
      <c r="J60" s="40"/>
      <c r="K60" s="40">
        <f>+K61</f>
        <v>9188406.7579603549</v>
      </c>
      <c r="L60" s="40">
        <f t="shared" ref="L60:V61" si="36">+L61</f>
        <v>0</v>
      </c>
      <c r="M60" s="40">
        <f t="shared" si="36"/>
        <v>0</v>
      </c>
      <c r="N60" s="40">
        <f t="shared" si="36"/>
        <v>0</v>
      </c>
      <c r="O60" s="40">
        <f t="shared" si="36"/>
        <v>0</v>
      </c>
      <c r="P60" s="40">
        <f t="shared" si="36"/>
        <v>0</v>
      </c>
      <c r="Q60" s="40">
        <f t="shared" si="36"/>
        <v>0</v>
      </c>
      <c r="R60" s="40">
        <f t="shared" si="36"/>
        <v>0</v>
      </c>
      <c r="S60" s="40">
        <f t="shared" si="36"/>
        <v>0</v>
      </c>
      <c r="T60" s="40">
        <f t="shared" si="36"/>
        <v>0</v>
      </c>
      <c r="U60" s="40">
        <f t="shared" si="36"/>
        <v>0</v>
      </c>
      <c r="V60" s="40">
        <f t="shared" si="36"/>
        <v>0</v>
      </c>
      <c r="W60" s="40">
        <f t="shared" ref="W60:W66" si="37">+SUM(K60:V60)</f>
        <v>9188406.7579603549</v>
      </c>
      <c r="X60" s="36"/>
      <c r="Y60" s="36"/>
    </row>
    <row r="61" spans="1:25" x14ac:dyDescent="0.35">
      <c r="A61" s="42" t="s">
        <v>211</v>
      </c>
      <c r="B61" s="43"/>
      <c r="C61" s="42"/>
      <c r="D61" s="42" t="s">
        <v>295</v>
      </c>
      <c r="E61" s="42" t="s">
        <v>296</v>
      </c>
      <c r="F61" s="42"/>
      <c r="G61" s="42"/>
      <c r="H61" s="42"/>
      <c r="I61" s="70"/>
      <c r="J61" s="49"/>
      <c r="K61" s="49">
        <f>+K62</f>
        <v>9188406.7579603549</v>
      </c>
      <c r="L61" s="49">
        <f t="shared" si="36"/>
        <v>0</v>
      </c>
      <c r="M61" s="49">
        <f t="shared" si="36"/>
        <v>0</v>
      </c>
      <c r="N61" s="49">
        <f t="shared" si="36"/>
        <v>0</v>
      </c>
      <c r="O61" s="49">
        <f t="shared" si="36"/>
        <v>0</v>
      </c>
      <c r="P61" s="49">
        <f t="shared" si="36"/>
        <v>0</v>
      </c>
      <c r="Q61" s="49">
        <f t="shared" si="36"/>
        <v>0</v>
      </c>
      <c r="R61" s="49">
        <f t="shared" si="36"/>
        <v>0</v>
      </c>
      <c r="S61" s="49">
        <f t="shared" si="36"/>
        <v>0</v>
      </c>
      <c r="T61" s="49">
        <f t="shared" si="36"/>
        <v>0</v>
      </c>
      <c r="U61" s="49">
        <f t="shared" si="36"/>
        <v>0</v>
      </c>
      <c r="V61" s="49">
        <f t="shared" si="36"/>
        <v>0</v>
      </c>
      <c r="W61" s="49">
        <f t="shared" si="37"/>
        <v>9188406.7579603549</v>
      </c>
      <c r="X61" s="49"/>
      <c r="Y61" s="49"/>
    </row>
    <row r="62" spans="1:25" ht="26.4" x14ac:dyDescent="0.35">
      <c r="A62" s="71" t="s">
        <v>213</v>
      </c>
      <c r="B62" s="64">
        <v>9999</v>
      </c>
      <c r="C62" s="54">
        <v>710510</v>
      </c>
      <c r="D62" s="71" t="s">
        <v>297</v>
      </c>
      <c r="E62" s="56" t="s">
        <v>298</v>
      </c>
      <c r="F62" s="56"/>
      <c r="G62" s="72" t="s">
        <v>220</v>
      </c>
      <c r="H62" s="72">
        <v>1</v>
      </c>
      <c r="I62" s="73">
        <f>'[6]Costos Unitarios 2016-2017'!D18+'[6]Costos Unitarios 2016-2017'!D20</f>
        <v>9188406.7579603549</v>
      </c>
      <c r="J62" s="74">
        <f>+H62*I62</f>
        <v>9188406.7579603549</v>
      </c>
      <c r="K62" s="60">
        <f>+J62</f>
        <v>9188406.7579603549</v>
      </c>
      <c r="L62" s="60">
        <v>0</v>
      </c>
      <c r="M62" s="60">
        <v>0</v>
      </c>
      <c r="N62" s="60">
        <v>0</v>
      </c>
      <c r="O62" s="60">
        <v>0</v>
      </c>
      <c r="P62" s="60">
        <v>0</v>
      </c>
      <c r="Q62" s="60">
        <v>0</v>
      </c>
      <c r="R62" s="60">
        <v>0</v>
      </c>
      <c r="S62" s="60">
        <v>0</v>
      </c>
      <c r="T62" s="60">
        <v>0</v>
      </c>
      <c r="U62" s="60">
        <v>0</v>
      </c>
      <c r="V62" s="60">
        <v>0</v>
      </c>
      <c r="W62" s="60">
        <f t="shared" si="37"/>
        <v>9188406.7579603549</v>
      </c>
      <c r="X62" s="62" t="str">
        <f>IF(SUM(K62:V62)&gt;J62,"valor mayor al presupuesto",IF(SUM(K62:V62)&lt;J62,"valor menor al presupuesto","validado"))</f>
        <v>validado</v>
      </c>
      <c r="Y62" s="63">
        <f>+W62-J62</f>
        <v>0</v>
      </c>
    </row>
    <row r="63" spans="1:25" x14ac:dyDescent="0.35">
      <c r="A63" s="36" t="s">
        <v>208</v>
      </c>
      <c r="B63" s="37"/>
      <c r="C63" s="36"/>
      <c r="D63" s="36" t="s">
        <v>299</v>
      </c>
      <c r="E63" s="36" t="s">
        <v>240</v>
      </c>
      <c r="F63" s="36" t="s">
        <v>241</v>
      </c>
      <c r="G63" s="36"/>
      <c r="H63" s="36"/>
      <c r="I63" s="69"/>
      <c r="J63" s="40"/>
      <c r="K63" s="40">
        <f>+K64</f>
        <v>0</v>
      </c>
      <c r="L63" s="40">
        <f t="shared" ref="L63:V63" si="38">+L64</f>
        <v>0</v>
      </c>
      <c r="M63" s="40">
        <f t="shared" si="38"/>
        <v>7772.0754716981137</v>
      </c>
      <c r="N63" s="40">
        <f t="shared" si="38"/>
        <v>0</v>
      </c>
      <c r="O63" s="40">
        <f t="shared" si="38"/>
        <v>0</v>
      </c>
      <c r="P63" s="40">
        <f t="shared" si="38"/>
        <v>7542.6415094339627</v>
      </c>
      <c r="Q63" s="40">
        <f>+Q64</f>
        <v>0</v>
      </c>
      <c r="R63" s="40">
        <f t="shared" si="38"/>
        <v>0</v>
      </c>
      <c r="S63" s="40">
        <f t="shared" si="38"/>
        <v>7542.6415094339627</v>
      </c>
      <c r="T63" s="40">
        <f t="shared" si="38"/>
        <v>0</v>
      </c>
      <c r="U63" s="40">
        <f t="shared" si="38"/>
        <v>0</v>
      </c>
      <c r="V63" s="40">
        <f t="shared" si="38"/>
        <v>7542.6415094339627</v>
      </c>
      <c r="W63" s="40">
        <f t="shared" si="37"/>
        <v>30400</v>
      </c>
      <c r="X63" s="36"/>
      <c r="Y63" s="36"/>
    </row>
    <row r="64" spans="1:25" x14ac:dyDescent="0.35">
      <c r="A64" s="42" t="s">
        <v>211</v>
      </c>
      <c r="B64" s="43"/>
      <c r="C64" s="42"/>
      <c r="D64" s="42" t="s">
        <v>300</v>
      </c>
      <c r="E64" s="45" t="s">
        <v>242</v>
      </c>
      <c r="F64" s="45"/>
      <c r="G64" s="42"/>
      <c r="H64" s="42"/>
      <c r="I64" s="70"/>
      <c r="J64" s="49"/>
      <c r="K64" s="49">
        <f>SUM(K65:K66)</f>
        <v>0</v>
      </c>
      <c r="L64" s="49">
        <f t="shared" ref="L64:V64" si="39">SUM(L65:L66)</f>
        <v>0</v>
      </c>
      <c r="M64" s="49">
        <f t="shared" si="39"/>
        <v>7772.0754716981137</v>
      </c>
      <c r="N64" s="49">
        <f t="shared" si="39"/>
        <v>0</v>
      </c>
      <c r="O64" s="49">
        <f t="shared" si="39"/>
        <v>0</v>
      </c>
      <c r="P64" s="49">
        <f t="shared" si="39"/>
        <v>7542.6415094339627</v>
      </c>
      <c r="Q64" s="49">
        <f t="shared" si="39"/>
        <v>0</v>
      </c>
      <c r="R64" s="49">
        <f t="shared" si="39"/>
        <v>0</v>
      </c>
      <c r="S64" s="49">
        <f t="shared" si="39"/>
        <v>7542.6415094339627</v>
      </c>
      <c r="T64" s="49">
        <f t="shared" si="39"/>
        <v>0</v>
      </c>
      <c r="U64" s="49">
        <f t="shared" si="39"/>
        <v>0</v>
      </c>
      <c r="V64" s="49">
        <f t="shared" si="39"/>
        <v>7542.6415094339627</v>
      </c>
      <c r="W64" s="49">
        <f t="shared" si="37"/>
        <v>30400</v>
      </c>
      <c r="X64" s="49"/>
      <c r="Y64" s="49"/>
    </row>
    <row r="65" spans="1:25" ht="26.4" x14ac:dyDescent="0.35">
      <c r="A65" s="71" t="s">
        <v>225</v>
      </c>
      <c r="B65" s="64">
        <v>9999</v>
      </c>
      <c r="C65" s="54">
        <v>730301</v>
      </c>
      <c r="D65" s="75" t="s">
        <v>301</v>
      </c>
      <c r="E65" s="56" t="s">
        <v>244</v>
      </c>
      <c r="F65" s="56"/>
      <c r="G65" s="72" t="s">
        <v>245</v>
      </c>
      <c r="H65" s="76">
        <v>53</v>
      </c>
      <c r="I65" s="73">
        <f>+'[6]Costos Unitarios 2016-2017'!O83/H65</f>
        <v>229.43396226415095</v>
      </c>
      <c r="J65" s="72">
        <f>+H65*I65</f>
        <v>12160</v>
      </c>
      <c r="K65" s="60">
        <v>0</v>
      </c>
      <c r="L65" s="60">
        <v>0</v>
      </c>
      <c r="M65" s="60">
        <f>14*I65</f>
        <v>3212.0754716981132</v>
      </c>
      <c r="N65" s="60">
        <v>0</v>
      </c>
      <c r="O65" s="60">
        <v>0</v>
      </c>
      <c r="P65" s="60">
        <f>13*I65</f>
        <v>2982.6415094339623</v>
      </c>
      <c r="Q65" s="60">
        <v>0</v>
      </c>
      <c r="R65" s="60">
        <v>0</v>
      </c>
      <c r="S65" s="60">
        <f>13*I65</f>
        <v>2982.6415094339623</v>
      </c>
      <c r="T65" s="60">
        <v>0</v>
      </c>
      <c r="U65" s="60">
        <v>0</v>
      </c>
      <c r="V65" s="60">
        <f>13*I65</f>
        <v>2982.6415094339623</v>
      </c>
      <c r="W65" s="60">
        <f t="shared" si="37"/>
        <v>12160</v>
      </c>
      <c r="X65" s="62" t="str">
        <f>IF(SUM(K65:V65)&gt;J65,"valor mayor al presupuesto",IF(SUM(K65:V65)&lt;J65,"valor menor al presupuesto","validado"))</f>
        <v>validado</v>
      </c>
      <c r="Y65" s="63">
        <f>+W65-J65</f>
        <v>0</v>
      </c>
    </row>
    <row r="66" spans="1:25" ht="26.4" x14ac:dyDescent="0.35">
      <c r="A66" s="71" t="s">
        <v>225</v>
      </c>
      <c r="B66" s="64">
        <v>9999</v>
      </c>
      <c r="C66" s="54">
        <v>730303</v>
      </c>
      <c r="D66" s="75" t="s">
        <v>302</v>
      </c>
      <c r="E66" s="56" t="s">
        <v>247</v>
      </c>
      <c r="F66" s="56"/>
      <c r="G66" s="72" t="s">
        <v>248</v>
      </c>
      <c r="H66" s="76">
        <v>228</v>
      </c>
      <c r="I66" s="73">
        <f>+'[6]Costos Unitarios 2016-2017'!N83/H66</f>
        <v>80</v>
      </c>
      <c r="J66" s="72">
        <f>+H66*I66</f>
        <v>18240</v>
      </c>
      <c r="K66" s="60">
        <v>0</v>
      </c>
      <c r="L66" s="60">
        <v>0</v>
      </c>
      <c r="M66" s="60">
        <f>57*I66</f>
        <v>4560</v>
      </c>
      <c r="N66" s="60">
        <v>0</v>
      </c>
      <c r="O66" s="60">
        <v>0</v>
      </c>
      <c r="P66" s="60">
        <f>57*I66</f>
        <v>4560</v>
      </c>
      <c r="Q66" s="60">
        <v>0</v>
      </c>
      <c r="R66" s="60">
        <v>0</v>
      </c>
      <c r="S66" s="60">
        <f>57*I66</f>
        <v>4560</v>
      </c>
      <c r="T66" s="60">
        <v>0</v>
      </c>
      <c r="U66" s="60">
        <v>0</v>
      </c>
      <c r="V66" s="60">
        <f>57*I66</f>
        <v>4560</v>
      </c>
      <c r="W66" s="60">
        <f t="shared" si="37"/>
        <v>18240</v>
      </c>
      <c r="X66" s="62" t="str">
        <f>IF(SUM(K66:V66)&gt;J66,"valor mayor al presupuesto",IF(SUM(K66:V66)&lt;J66,"valor menor al presupuesto","validado"))</f>
        <v>validado</v>
      </c>
      <c r="Y66" s="63">
        <f>+W66-J66</f>
        <v>0</v>
      </c>
    </row>
    <row r="67" spans="1:25" ht="26.4" x14ac:dyDescent="0.35">
      <c r="A67" s="29" t="s">
        <v>203</v>
      </c>
      <c r="B67" s="30"/>
      <c r="C67" s="29"/>
      <c r="D67" s="31" t="s">
        <v>303</v>
      </c>
      <c r="E67" s="29" t="s">
        <v>304</v>
      </c>
      <c r="F67" s="32" t="s">
        <v>256</v>
      </c>
      <c r="G67" s="33"/>
      <c r="H67" s="34"/>
      <c r="I67" s="34"/>
      <c r="J67" s="34"/>
      <c r="K67" s="34">
        <f>+K68+K73+K78+K81+K85</f>
        <v>9910762.4349592421</v>
      </c>
      <c r="L67" s="34">
        <f t="shared" ref="L67:V67" si="40">+L68+L73+L78+L81+L85</f>
        <v>54229.8</v>
      </c>
      <c r="M67" s="34">
        <f t="shared" si="40"/>
        <v>332544.27547169814</v>
      </c>
      <c r="N67" s="34">
        <f t="shared" si="40"/>
        <v>3285481.552107309</v>
      </c>
      <c r="O67" s="34">
        <f t="shared" si="40"/>
        <v>0</v>
      </c>
      <c r="P67" s="77">
        <f>+P68+P73+P78+P81+P85+P104</f>
        <v>796078.09150943393</v>
      </c>
      <c r="Q67" s="34">
        <f t="shared" si="40"/>
        <v>4536</v>
      </c>
      <c r="R67" s="34">
        <f t="shared" si="40"/>
        <v>0</v>
      </c>
      <c r="S67" s="34">
        <f t="shared" si="40"/>
        <v>7542.6415094339627</v>
      </c>
      <c r="T67" s="34">
        <f t="shared" si="40"/>
        <v>0</v>
      </c>
      <c r="U67" s="34">
        <f t="shared" si="40"/>
        <v>0</v>
      </c>
      <c r="V67" s="34">
        <f t="shared" si="40"/>
        <v>7542.6415094339627</v>
      </c>
      <c r="W67" s="35">
        <f t="shared" ref="W67:W72" si="41">+SUM(K67:V67)</f>
        <v>14398717.437066553</v>
      </c>
      <c r="X67" s="35" t="s">
        <v>207</v>
      </c>
      <c r="Y67" s="35"/>
    </row>
    <row r="68" spans="1:25" ht="26.4" x14ac:dyDescent="0.35">
      <c r="A68" s="36" t="s">
        <v>208</v>
      </c>
      <c r="B68" s="37"/>
      <c r="C68" s="36"/>
      <c r="D68" s="38" t="s">
        <v>305</v>
      </c>
      <c r="E68" s="36" t="s">
        <v>210</v>
      </c>
      <c r="F68" s="36" t="s">
        <v>260</v>
      </c>
      <c r="G68" s="37"/>
      <c r="H68" s="39"/>
      <c r="I68" s="40"/>
      <c r="J68" s="40"/>
      <c r="K68" s="40">
        <f t="shared" ref="K68:V68" si="42">K69+K71</f>
        <v>0</v>
      </c>
      <c r="L68" s="40">
        <f t="shared" si="42"/>
        <v>36085.800000000003</v>
      </c>
      <c r="M68" s="40">
        <f t="shared" si="42"/>
        <v>324772.2</v>
      </c>
      <c r="N68" s="40">
        <f t="shared" si="42"/>
        <v>0</v>
      </c>
      <c r="O68" s="40">
        <f t="shared" si="42"/>
        <v>0</v>
      </c>
      <c r="P68" s="40">
        <f t="shared" si="42"/>
        <v>0</v>
      </c>
      <c r="Q68" s="40">
        <f t="shared" si="42"/>
        <v>0</v>
      </c>
      <c r="R68" s="40">
        <f t="shared" si="42"/>
        <v>0</v>
      </c>
      <c r="S68" s="40">
        <f t="shared" si="42"/>
        <v>0</v>
      </c>
      <c r="T68" s="40">
        <f t="shared" si="42"/>
        <v>0</v>
      </c>
      <c r="U68" s="40">
        <f t="shared" si="42"/>
        <v>0</v>
      </c>
      <c r="V68" s="40">
        <f t="shared" si="42"/>
        <v>0</v>
      </c>
      <c r="W68" s="40">
        <f t="shared" si="41"/>
        <v>360858</v>
      </c>
      <c r="X68" s="41"/>
      <c r="Y68" s="41"/>
    </row>
    <row r="69" spans="1:25" ht="26.4" x14ac:dyDescent="0.35">
      <c r="A69" s="42" t="s">
        <v>211</v>
      </c>
      <c r="B69" s="43"/>
      <c r="C69" s="42"/>
      <c r="D69" s="44" t="s">
        <v>87</v>
      </c>
      <c r="E69" s="45" t="s">
        <v>306</v>
      </c>
      <c r="F69" s="45"/>
      <c r="G69" s="46"/>
      <c r="H69" s="47"/>
      <c r="I69" s="48"/>
      <c r="J69" s="49"/>
      <c r="K69" s="50">
        <f t="shared" ref="K69:V69" si="43">+SUM(K70:K70)</f>
        <v>0</v>
      </c>
      <c r="L69" s="50">
        <f t="shared" si="43"/>
        <v>0</v>
      </c>
      <c r="M69" s="50">
        <f t="shared" si="43"/>
        <v>324772.2</v>
      </c>
      <c r="N69" s="50">
        <f t="shared" si="43"/>
        <v>0</v>
      </c>
      <c r="O69" s="50">
        <f t="shared" si="43"/>
        <v>0</v>
      </c>
      <c r="P69" s="50">
        <f t="shared" si="43"/>
        <v>0</v>
      </c>
      <c r="Q69" s="50">
        <f t="shared" si="43"/>
        <v>0</v>
      </c>
      <c r="R69" s="50">
        <f t="shared" si="43"/>
        <v>0</v>
      </c>
      <c r="S69" s="50">
        <f t="shared" si="43"/>
        <v>0</v>
      </c>
      <c r="T69" s="50">
        <f t="shared" si="43"/>
        <v>0</v>
      </c>
      <c r="U69" s="50">
        <f t="shared" si="43"/>
        <v>0</v>
      </c>
      <c r="V69" s="50">
        <f t="shared" si="43"/>
        <v>0</v>
      </c>
      <c r="W69" s="50">
        <f t="shared" si="41"/>
        <v>324772.2</v>
      </c>
      <c r="X69" s="51"/>
      <c r="Y69" s="51"/>
    </row>
    <row r="70" spans="1:25" ht="26.4" x14ac:dyDescent="0.35">
      <c r="A70" s="52" t="s">
        <v>213</v>
      </c>
      <c r="B70" s="53">
        <v>9999</v>
      </c>
      <c r="C70" s="54">
        <v>730204</v>
      </c>
      <c r="D70" s="55" t="s">
        <v>307</v>
      </c>
      <c r="E70" s="56" t="s">
        <v>308</v>
      </c>
      <c r="F70" s="56"/>
      <c r="G70" s="57" t="s">
        <v>216</v>
      </c>
      <c r="H70" s="58">
        <v>1</v>
      </c>
      <c r="I70" s="59">
        <f>+'[6]presupuesto proy c.unitarios'!H126*0.9</f>
        <v>324772.2</v>
      </c>
      <c r="J70" s="60">
        <f>I70*H70</f>
        <v>324772.2</v>
      </c>
      <c r="K70" s="61">
        <v>0</v>
      </c>
      <c r="L70" s="61">
        <v>0</v>
      </c>
      <c r="M70" s="61">
        <f>+J70</f>
        <v>324772.2</v>
      </c>
      <c r="N70" s="61">
        <v>0</v>
      </c>
      <c r="O70" s="61">
        <v>0</v>
      </c>
      <c r="P70" s="61">
        <v>0</v>
      </c>
      <c r="Q70" s="61">
        <v>0</v>
      </c>
      <c r="R70" s="61">
        <v>0</v>
      </c>
      <c r="S70" s="61">
        <v>0</v>
      </c>
      <c r="T70" s="61">
        <v>0</v>
      </c>
      <c r="U70" s="61">
        <v>0</v>
      </c>
      <c r="V70" s="61">
        <v>0</v>
      </c>
      <c r="W70" s="61">
        <f t="shared" si="41"/>
        <v>324772.2</v>
      </c>
      <c r="X70" s="62" t="str">
        <f>IF(SUM(K70:V70)&gt;J70,"valor mayor al presupuesto",IF(SUM(K70:V70)&lt;J70,"valor menor al presupuesto","validado"))</f>
        <v>validado</v>
      </c>
      <c r="Y70" s="63">
        <f>+W70-J70</f>
        <v>0</v>
      </c>
    </row>
    <row r="71" spans="1:25" ht="39.6" x14ac:dyDescent="0.35">
      <c r="A71" s="42" t="s">
        <v>211</v>
      </c>
      <c r="B71" s="43"/>
      <c r="C71" s="42"/>
      <c r="D71" s="44" t="s">
        <v>309</v>
      </c>
      <c r="E71" s="45" t="s">
        <v>217</v>
      </c>
      <c r="F71" s="45"/>
      <c r="G71" s="46"/>
      <c r="H71" s="47"/>
      <c r="I71" s="48"/>
      <c r="J71" s="49"/>
      <c r="K71" s="50">
        <f>+SUM(K72:K72)</f>
        <v>0</v>
      </c>
      <c r="L71" s="50">
        <f>+SUM(L72:L72)</f>
        <v>36085.800000000003</v>
      </c>
      <c r="M71" s="50">
        <f t="shared" ref="M71:V71" si="44">+SUM(M72:M72)</f>
        <v>0</v>
      </c>
      <c r="N71" s="50">
        <f t="shared" si="44"/>
        <v>0</v>
      </c>
      <c r="O71" s="50">
        <f t="shared" si="44"/>
        <v>0</v>
      </c>
      <c r="P71" s="50">
        <f t="shared" si="44"/>
        <v>0</v>
      </c>
      <c r="Q71" s="50">
        <f t="shared" si="44"/>
        <v>0</v>
      </c>
      <c r="R71" s="50">
        <f t="shared" si="44"/>
        <v>0</v>
      </c>
      <c r="S71" s="50">
        <f t="shared" si="44"/>
        <v>0</v>
      </c>
      <c r="T71" s="50">
        <f t="shared" si="44"/>
        <v>0</v>
      </c>
      <c r="U71" s="50">
        <f t="shared" si="44"/>
        <v>0</v>
      </c>
      <c r="V71" s="50">
        <f t="shared" si="44"/>
        <v>0</v>
      </c>
      <c r="W71" s="50">
        <f t="shared" si="41"/>
        <v>36085.800000000003</v>
      </c>
      <c r="X71" s="51"/>
      <c r="Y71" s="51"/>
    </row>
    <row r="72" spans="1:25" ht="39.6" x14ac:dyDescent="0.35">
      <c r="A72" s="52" t="s">
        <v>213</v>
      </c>
      <c r="B72" s="64">
        <v>9999</v>
      </c>
      <c r="C72" s="54">
        <v>730204</v>
      </c>
      <c r="D72" s="55" t="s">
        <v>310</v>
      </c>
      <c r="E72" s="56" t="s">
        <v>311</v>
      </c>
      <c r="F72" s="56"/>
      <c r="G72" s="57" t="s">
        <v>220</v>
      </c>
      <c r="H72" s="58">
        <v>1</v>
      </c>
      <c r="I72" s="59">
        <f>+'[6]presupuesto proy c.unitarios'!H126*0.1</f>
        <v>36085.800000000003</v>
      </c>
      <c r="J72" s="60">
        <f>H72*I72</f>
        <v>36085.800000000003</v>
      </c>
      <c r="K72" s="61">
        <v>0</v>
      </c>
      <c r="L72" s="60">
        <f>+J72</f>
        <v>36085.800000000003</v>
      </c>
      <c r="M72" s="61">
        <v>0</v>
      </c>
      <c r="N72" s="61">
        <v>0</v>
      </c>
      <c r="O72" s="61">
        <v>0</v>
      </c>
      <c r="P72" s="61">
        <v>0</v>
      </c>
      <c r="Q72" s="61">
        <v>0</v>
      </c>
      <c r="R72" s="61">
        <v>0</v>
      </c>
      <c r="S72" s="61">
        <v>0</v>
      </c>
      <c r="T72" s="61">
        <v>0</v>
      </c>
      <c r="U72" s="61">
        <v>0</v>
      </c>
      <c r="V72" s="61">
        <v>0</v>
      </c>
      <c r="W72" s="61">
        <f t="shared" si="41"/>
        <v>36085.800000000003</v>
      </c>
      <c r="X72" s="62" t="str">
        <f>IF(SUM(K72:V72)&gt;J72,"valor mayor al presupuesto",IF(SUM(K72:V72)&lt;J72,"valor menor al presupuesto","validado"))</f>
        <v>validado</v>
      </c>
      <c r="Y72" s="63">
        <f>+W72-J72</f>
        <v>0</v>
      </c>
    </row>
    <row r="73" spans="1:25" x14ac:dyDescent="0.35">
      <c r="A73" s="36" t="s">
        <v>208</v>
      </c>
      <c r="B73" s="37"/>
      <c r="C73" s="36"/>
      <c r="D73" s="38" t="s">
        <v>312</v>
      </c>
      <c r="E73" s="36" t="s">
        <v>222</v>
      </c>
      <c r="F73" s="36" t="s">
        <v>313</v>
      </c>
      <c r="G73" s="37"/>
      <c r="H73" s="39"/>
      <c r="I73" s="40"/>
      <c r="J73" s="40"/>
      <c r="K73" s="40">
        <f>+K74+K76</f>
        <v>0</v>
      </c>
      <c r="L73" s="40">
        <f t="shared" ref="L73:W73" si="45">+L74+L76</f>
        <v>18144</v>
      </c>
      <c r="M73" s="40">
        <f t="shared" si="45"/>
        <v>0</v>
      </c>
      <c r="N73" s="40">
        <f t="shared" si="45"/>
        <v>0</v>
      </c>
      <c r="O73" s="40">
        <f t="shared" si="45"/>
        <v>0</v>
      </c>
      <c r="P73" s="40">
        <f t="shared" si="45"/>
        <v>0</v>
      </c>
      <c r="Q73" s="40">
        <f t="shared" si="45"/>
        <v>4536</v>
      </c>
      <c r="R73" s="40">
        <f t="shared" si="45"/>
        <v>0</v>
      </c>
      <c r="S73" s="40">
        <f t="shared" si="45"/>
        <v>0</v>
      </c>
      <c r="T73" s="40">
        <f t="shared" si="45"/>
        <v>0</v>
      </c>
      <c r="U73" s="40">
        <f t="shared" si="45"/>
        <v>0</v>
      </c>
      <c r="V73" s="40">
        <f t="shared" si="45"/>
        <v>0</v>
      </c>
      <c r="W73" s="40">
        <f t="shared" si="45"/>
        <v>22680</v>
      </c>
      <c r="X73" s="41" t="s">
        <v>207</v>
      </c>
      <c r="Y73" s="41"/>
    </row>
    <row r="74" spans="1:25" x14ac:dyDescent="0.35">
      <c r="A74" s="42" t="s">
        <v>211</v>
      </c>
      <c r="B74" s="43"/>
      <c r="C74" s="42"/>
      <c r="D74" s="44" t="s">
        <v>76</v>
      </c>
      <c r="E74" s="65" t="s">
        <v>224</v>
      </c>
      <c r="F74" s="65"/>
      <c r="G74" s="66"/>
      <c r="H74" s="47"/>
      <c r="I74" s="48"/>
      <c r="J74" s="49"/>
      <c r="K74" s="50">
        <f>SUM(K75:K75)</f>
        <v>0</v>
      </c>
      <c r="L74" s="50">
        <f t="shared" ref="L74:V74" si="46">SUM(L75:L75)</f>
        <v>0</v>
      </c>
      <c r="M74" s="50">
        <f t="shared" si="46"/>
        <v>0</v>
      </c>
      <c r="N74" s="50">
        <f t="shared" si="46"/>
        <v>0</v>
      </c>
      <c r="O74" s="50">
        <f t="shared" si="46"/>
        <v>0</v>
      </c>
      <c r="P74" s="50">
        <f t="shared" si="46"/>
        <v>0</v>
      </c>
      <c r="Q74" s="50">
        <f t="shared" si="46"/>
        <v>4536</v>
      </c>
      <c r="R74" s="50">
        <f t="shared" si="46"/>
        <v>0</v>
      </c>
      <c r="S74" s="50">
        <f t="shared" si="46"/>
        <v>0</v>
      </c>
      <c r="T74" s="50">
        <f t="shared" si="46"/>
        <v>0</v>
      </c>
      <c r="U74" s="50">
        <f t="shared" si="46"/>
        <v>0</v>
      </c>
      <c r="V74" s="50">
        <f t="shared" si="46"/>
        <v>0</v>
      </c>
      <c r="W74" s="50">
        <f>+SUM(K74:V74)</f>
        <v>4536</v>
      </c>
      <c r="X74" s="50"/>
      <c r="Y74" s="50"/>
    </row>
    <row r="75" spans="1:25" ht="26.4" x14ac:dyDescent="0.35">
      <c r="A75" s="52" t="s">
        <v>225</v>
      </c>
      <c r="B75" s="64">
        <v>9999</v>
      </c>
      <c r="C75" s="54">
        <v>730206</v>
      </c>
      <c r="D75" s="55" t="s">
        <v>314</v>
      </c>
      <c r="E75" s="56" t="s">
        <v>315</v>
      </c>
      <c r="F75" s="56"/>
      <c r="G75" s="57" t="s">
        <v>216</v>
      </c>
      <c r="H75" s="58">
        <v>1</v>
      </c>
      <c r="I75" s="59">
        <f>+'[6]presupuesto proy c.unitarios'!H134*0.2/H75</f>
        <v>4536</v>
      </c>
      <c r="J75" s="60">
        <f>+H75*I75</f>
        <v>4536</v>
      </c>
      <c r="K75" s="61">
        <v>0</v>
      </c>
      <c r="L75" s="67">
        <v>0</v>
      </c>
      <c r="M75" s="61">
        <v>0</v>
      </c>
      <c r="N75" s="61">
        <v>0</v>
      </c>
      <c r="O75" s="61">
        <v>0</v>
      </c>
      <c r="P75" s="61">
        <v>0</v>
      </c>
      <c r="Q75" s="61">
        <f>J75</f>
        <v>4536</v>
      </c>
      <c r="R75" s="61">
        <v>0</v>
      </c>
      <c r="S75" s="61">
        <v>0</v>
      </c>
      <c r="T75" s="61">
        <v>0</v>
      </c>
      <c r="U75" s="61">
        <v>0</v>
      </c>
      <c r="V75" s="61">
        <v>0</v>
      </c>
      <c r="W75" s="61">
        <f>+SUM(K75:V75)</f>
        <v>4536</v>
      </c>
      <c r="X75" s="62" t="str">
        <f>IF(SUM(K75:V75)&gt;J75,"valor mayor al presupuesto",IF(SUM(K75:V75)&lt;J75,"valor menor al presupuesto","validado"))</f>
        <v>validado</v>
      </c>
      <c r="Y75" s="63">
        <f>+W75-J75</f>
        <v>0</v>
      </c>
    </row>
    <row r="76" spans="1:25" x14ac:dyDescent="0.35">
      <c r="A76" s="42" t="s">
        <v>211</v>
      </c>
      <c r="B76" s="43"/>
      <c r="C76" s="42"/>
      <c r="D76" s="44" t="s">
        <v>316</v>
      </c>
      <c r="E76" s="65" t="s">
        <v>317</v>
      </c>
      <c r="F76" s="65"/>
      <c r="G76" s="66"/>
      <c r="H76" s="47"/>
      <c r="I76" s="48"/>
      <c r="J76" s="49"/>
      <c r="K76" s="50">
        <f>SUM(K77:K77)</f>
        <v>0</v>
      </c>
      <c r="L76" s="50">
        <f t="shared" ref="L76:V76" si="47">SUM(L77:L77)</f>
        <v>18144</v>
      </c>
      <c r="M76" s="50">
        <f t="shared" si="47"/>
        <v>0</v>
      </c>
      <c r="N76" s="50">
        <f t="shared" si="47"/>
        <v>0</v>
      </c>
      <c r="O76" s="50">
        <f t="shared" si="47"/>
        <v>0</v>
      </c>
      <c r="P76" s="50">
        <f t="shared" si="47"/>
        <v>0</v>
      </c>
      <c r="Q76" s="50">
        <f t="shared" si="47"/>
        <v>0</v>
      </c>
      <c r="R76" s="50">
        <f t="shared" si="47"/>
        <v>0</v>
      </c>
      <c r="S76" s="50">
        <f t="shared" si="47"/>
        <v>0</v>
      </c>
      <c r="T76" s="50">
        <f t="shared" si="47"/>
        <v>0</v>
      </c>
      <c r="U76" s="50">
        <f t="shared" si="47"/>
        <v>0</v>
      </c>
      <c r="V76" s="50">
        <f t="shared" si="47"/>
        <v>0</v>
      </c>
      <c r="W76" s="50">
        <f>+SUM(K76:V76)</f>
        <v>18144</v>
      </c>
      <c r="X76" s="50"/>
      <c r="Y76" s="50"/>
    </row>
    <row r="77" spans="1:25" ht="52.8" x14ac:dyDescent="0.35">
      <c r="A77" s="52" t="s">
        <v>213</v>
      </c>
      <c r="B77" s="64">
        <v>9999</v>
      </c>
      <c r="C77" s="54">
        <v>730206</v>
      </c>
      <c r="D77" s="55" t="s">
        <v>318</v>
      </c>
      <c r="E77" s="56" t="s">
        <v>319</v>
      </c>
      <c r="F77" s="56"/>
      <c r="G77" s="57" t="s">
        <v>220</v>
      </c>
      <c r="H77" s="58">
        <v>1</v>
      </c>
      <c r="I77" s="68">
        <f>+'[6]presupuesto proy c.unitarios'!H134*0.8/H77</f>
        <v>18144</v>
      </c>
      <c r="J77" s="60">
        <f>I77*H77</f>
        <v>18144</v>
      </c>
      <c r="K77" s="61">
        <v>0</v>
      </c>
      <c r="L77" s="61">
        <f>+J77</f>
        <v>18144</v>
      </c>
      <c r="M77" s="61">
        <v>0</v>
      </c>
      <c r="N77" s="61">
        <v>0</v>
      </c>
      <c r="O77" s="61">
        <v>0</v>
      </c>
      <c r="P77" s="61">
        <v>0</v>
      </c>
      <c r="Q77" s="61">
        <v>0</v>
      </c>
      <c r="R77" s="61">
        <v>0</v>
      </c>
      <c r="S77" s="61">
        <v>0</v>
      </c>
      <c r="T77" s="61">
        <v>0</v>
      </c>
      <c r="U77" s="61">
        <v>0</v>
      </c>
      <c r="V77" s="61">
        <v>0</v>
      </c>
      <c r="W77" s="61">
        <f>+SUM(K77:V77)</f>
        <v>18144</v>
      </c>
      <c r="X77" s="62" t="str">
        <f>IF(SUM(K77:V77)&gt;J77,"valor mayor al presupuesto",IF(SUM(K77:V77)&lt;J77,"valor menor al presupuesto","validado"))</f>
        <v>validado</v>
      </c>
      <c r="Y77" s="63">
        <f>+W77-J77</f>
        <v>0</v>
      </c>
    </row>
    <row r="78" spans="1:25" x14ac:dyDescent="0.35">
      <c r="A78" s="36" t="s">
        <v>208</v>
      </c>
      <c r="B78" s="37"/>
      <c r="C78" s="36"/>
      <c r="D78" s="36" t="s">
        <v>320</v>
      </c>
      <c r="E78" s="36" t="s">
        <v>321</v>
      </c>
      <c r="F78" s="36" t="s">
        <v>257</v>
      </c>
      <c r="G78" s="36"/>
      <c r="H78" s="36"/>
      <c r="I78" s="69"/>
      <c r="J78" s="40"/>
      <c r="K78" s="40">
        <f>+K79</f>
        <v>9910762.4349592421</v>
      </c>
      <c r="L78" s="40">
        <f t="shared" ref="L78:V79" si="48">+L79</f>
        <v>0</v>
      </c>
      <c r="M78" s="40">
        <f t="shared" si="48"/>
        <v>0</v>
      </c>
      <c r="N78" s="40">
        <f t="shared" si="48"/>
        <v>0</v>
      </c>
      <c r="O78" s="40">
        <f t="shared" si="48"/>
        <v>0</v>
      </c>
      <c r="P78" s="40">
        <f t="shared" si="48"/>
        <v>0</v>
      </c>
      <c r="Q78" s="40">
        <f t="shared" si="48"/>
        <v>0</v>
      </c>
      <c r="R78" s="40">
        <f t="shared" si="48"/>
        <v>0</v>
      </c>
      <c r="S78" s="40">
        <f t="shared" si="48"/>
        <v>0</v>
      </c>
      <c r="T78" s="40">
        <f t="shared" si="48"/>
        <v>0</v>
      </c>
      <c r="U78" s="40">
        <f t="shared" si="48"/>
        <v>0</v>
      </c>
      <c r="V78" s="40">
        <f t="shared" si="48"/>
        <v>0</v>
      </c>
      <c r="W78" s="40">
        <f t="shared" ref="W78:W84" si="49">+SUM(K78:V78)</f>
        <v>9910762.4349592421</v>
      </c>
      <c r="X78" s="36"/>
      <c r="Y78" s="36"/>
    </row>
    <row r="79" spans="1:25" x14ac:dyDescent="0.35">
      <c r="A79" s="42" t="s">
        <v>211</v>
      </c>
      <c r="B79" s="43"/>
      <c r="C79" s="42"/>
      <c r="D79" s="42" t="s">
        <v>135</v>
      </c>
      <c r="E79" s="42" t="s">
        <v>322</v>
      </c>
      <c r="F79" s="42"/>
      <c r="G79" s="42"/>
      <c r="H79" s="42"/>
      <c r="I79" s="70"/>
      <c r="J79" s="49"/>
      <c r="K79" s="49">
        <f>+K80</f>
        <v>9910762.4349592421</v>
      </c>
      <c r="L79" s="49">
        <f t="shared" si="48"/>
        <v>0</v>
      </c>
      <c r="M79" s="49">
        <f t="shared" si="48"/>
        <v>0</v>
      </c>
      <c r="N79" s="49">
        <f t="shared" si="48"/>
        <v>0</v>
      </c>
      <c r="O79" s="49">
        <f t="shared" si="48"/>
        <v>0</v>
      </c>
      <c r="P79" s="49">
        <f t="shared" si="48"/>
        <v>0</v>
      </c>
      <c r="Q79" s="49">
        <f t="shared" si="48"/>
        <v>0</v>
      </c>
      <c r="R79" s="49">
        <f t="shared" si="48"/>
        <v>0</v>
      </c>
      <c r="S79" s="49">
        <f t="shared" si="48"/>
        <v>0</v>
      </c>
      <c r="T79" s="49">
        <f t="shared" si="48"/>
        <v>0</v>
      </c>
      <c r="U79" s="49">
        <f t="shared" si="48"/>
        <v>0</v>
      </c>
      <c r="V79" s="49">
        <f t="shared" si="48"/>
        <v>0</v>
      </c>
      <c r="W79" s="49">
        <f t="shared" si="49"/>
        <v>9910762.4349592421</v>
      </c>
      <c r="X79" s="49"/>
      <c r="Y79" s="49"/>
    </row>
    <row r="80" spans="1:25" ht="26.4" x14ac:dyDescent="0.35">
      <c r="A80" s="71" t="s">
        <v>213</v>
      </c>
      <c r="B80" s="64">
        <v>9999</v>
      </c>
      <c r="C80" s="54">
        <v>710510</v>
      </c>
      <c r="D80" s="71" t="s">
        <v>323</v>
      </c>
      <c r="E80" s="56" t="s">
        <v>324</v>
      </c>
      <c r="F80" s="56"/>
      <c r="G80" s="72" t="s">
        <v>220</v>
      </c>
      <c r="H80" s="72">
        <v>1</v>
      </c>
      <c r="I80" s="73">
        <f>'[6]Costos Unitarios 2016-2017'!D19+'[6]Costos Unitarios 2016-2017'!D21</f>
        <v>9910762.4349592421</v>
      </c>
      <c r="J80" s="74">
        <f>+H80*I80</f>
        <v>9910762.4349592421</v>
      </c>
      <c r="K80" s="60">
        <f>+J80</f>
        <v>9910762.4349592421</v>
      </c>
      <c r="L80" s="60">
        <v>0</v>
      </c>
      <c r="M80" s="60">
        <v>0</v>
      </c>
      <c r="N80" s="60">
        <v>0</v>
      </c>
      <c r="O80" s="60">
        <v>0</v>
      </c>
      <c r="P80" s="60">
        <v>0</v>
      </c>
      <c r="Q80" s="60">
        <v>0</v>
      </c>
      <c r="R80" s="60">
        <v>0</v>
      </c>
      <c r="S80" s="60">
        <v>0</v>
      </c>
      <c r="T80" s="60">
        <v>0</v>
      </c>
      <c r="U80" s="60">
        <v>0</v>
      </c>
      <c r="V80" s="60">
        <v>0</v>
      </c>
      <c r="W80" s="60">
        <f t="shared" si="49"/>
        <v>9910762.4349592421</v>
      </c>
      <c r="X80" s="62" t="str">
        <f>IF(SUM(K80:V80)&gt;J80,"valor mayor al presupuesto",IF(SUM(K80:V80)&lt;J80,"valor menor al presupuesto","validado"))</f>
        <v>validado</v>
      </c>
      <c r="Y80" s="63">
        <f>+W80-J80</f>
        <v>0</v>
      </c>
    </row>
    <row r="81" spans="1:25" x14ac:dyDescent="0.35">
      <c r="A81" s="36" t="s">
        <v>208</v>
      </c>
      <c r="B81" s="37"/>
      <c r="C81" s="36"/>
      <c r="D81" s="36" t="s">
        <v>325</v>
      </c>
      <c r="E81" s="36" t="s">
        <v>240</v>
      </c>
      <c r="F81" s="36" t="s">
        <v>326</v>
      </c>
      <c r="G81" s="36"/>
      <c r="H81" s="36"/>
      <c r="I81" s="69"/>
      <c r="J81" s="40"/>
      <c r="K81" s="40">
        <f>+K82</f>
        <v>0</v>
      </c>
      <c r="L81" s="40">
        <f t="shared" ref="L81:V81" si="50">+L82</f>
        <v>0</v>
      </c>
      <c r="M81" s="40">
        <f t="shared" si="50"/>
        <v>7772.0754716981137</v>
      </c>
      <c r="N81" s="40">
        <f t="shared" si="50"/>
        <v>0</v>
      </c>
      <c r="O81" s="40">
        <f t="shared" si="50"/>
        <v>0</v>
      </c>
      <c r="P81" s="40">
        <f t="shared" si="50"/>
        <v>7542.6415094339627</v>
      </c>
      <c r="Q81" s="40">
        <f t="shared" si="50"/>
        <v>0</v>
      </c>
      <c r="R81" s="40">
        <f t="shared" si="50"/>
        <v>0</v>
      </c>
      <c r="S81" s="40">
        <f t="shared" si="50"/>
        <v>7542.6415094339627</v>
      </c>
      <c r="T81" s="40">
        <f t="shared" si="50"/>
        <v>0</v>
      </c>
      <c r="U81" s="40">
        <f t="shared" si="50"/>
        <v>0</v>
      </c>
      <c r="V81" s="40">
        <f t="shared" si="50"/>
        <v>7542.6415094339627</v>
      </c>
      <c r="W81" s="40">
        <f t="shared" si="49"/>
        <v>30400</v>
      </c>
      <c r="X81" s="36"/>
      <c r="Y81" s="36"/>
    </row>
    <row r="82" spans="1:25" x14ac:dyDescent="0.35">
      <c r="A82" s="42" t="s">
        <v>211</v>
      </c>
      <c r="B82" s="43"/>
      <c r="C82" s="42"/>
      <c r="D82" s="42" t="s">
        <v>327</v>
      </c>
      <c r="E82" s="45" t="s">
        <v>242</v>
      </c>
      <c r="F82" s="45"/>
      <c r="G82" s="42"/>
      <c r="H82" s="42"/>
      <c r="I82" s="70"/>
      <c r="J82" s="49"/>
      <c r="K82" s="49">
        <f>SUM(K83:K84)</f>
        <v>0</v>
      </c>
      <c r="L82" s="49">
        <f t="shared" ref="L82:V82" si="51">SUM(L83:L84)</f>
        <v>0</v>
      </c>
      <c r="M82" s="49">
        <f t="shared" si="51"/>
        <v>7772.0754716981137</v>
      </c>
      <c r="N82" s="49">
        <f t="shared" si="51"/>
        <v>0</v>
      </c>
      <c r="O82" s="49">
        <f t="shared" si="51"/>
        <v>0</v>
      </c>
      <c r="P82" s="49">
        <f t="shared" si="51"/>
        <v>7542.6415094339627</v>
      </c>
      <c r="Q82" s="49">
        <f t="shared" si="51"/>
        <v>0</v>
      </c>
      <c r="R82" s="49">
        <f t="shared" si="51"/>
        <v>0</v>
      </c>
      <c r="S82" s="49">
        <f t="shared" si="51"/>
        <v>7542.6415094339627</v>
      </c>
      <c r="T82" s="49">
        <f t="shared" si="51"/>
        <v>0</v>
      </c>
      <c r="U82" s="49">
        <f t="shared" si="51"/>
        <v>0</v>
      </c>
      <c r="V82" s="49">
        <f t="shared" si="51"/>
        <v>7542.6415094339627</v>
      </c>
      <c r="W82" s="49">
        <f t="shared" si="49"/>
        <v>30400</v>
      </c>
      <c r="X82" s="49"/>
      <c r="Y82" s="49"/>
    </row>
    <row r="83" spans="1:25" ht="26.4" x14ac:dyDescent="0.35">
      <c r="A83" s="71" t="s">
        <v>225</v>
      </c>
      <c r="B83" s="64">
        <v>9999</v>
      </c>
      <c r="C83" s="54">
        <v>730301</v>
      </c>
      <c r="D83" s="75" t="s">
        <v>328</v>
      </c>
      <c r="E83" s="56" t="s">
        <v>244</v>
      </c>
      <c r="F83" s="56"/>
      <c r="G83" s="72" t="s">
        <v>245</v>
      </c>
      <c r="H83" s="76">
        <f t="shared" ref="H83:V84" si="52">+H65</f>
        <v>53</v>
      </c>
      <c r="I83" s="73">
        <f t="shared" si="52"/>
        <v>229.43396226415095</v>
      </c>
      <c r="J83" s="72">
        <f t="shared" si="52"/>
        <v>12160</v>
      </c>
      <c r="K83" s="60">
        <f t="shared" si="52"/>
        <v>0</v>
      </c>
      <c r="L83" s="60">
        <f t="shared" si="52"/>
        <v>0</v>
      </c>
      <c r="M83" s="60">
        <f t="shared" si="52"/>
        <v>3212.0754716981132</v>
      </c>
      <c r="N83" s="60">
        <f t="shared" si="52"/>
        <v>0</v>
      </c>
      <c r="O83" s="60">
        <f t="shared" si="52"/>
        <v>0</v>
      </c>
      <c r="P83" s="60">
        <f t="shared" si="52"/>
        <v>2982.6415094339623</v>
      </c>
      <c r="Q83" s="60">
        <f t="shared" si="52"/>
        <v>0</v>
      </c>
      <c r="R83" s="60">
        <f t="shared" si="52"/>
        <v>0</v>
      </c>
      <c r="S83" s="60">
        <f t="shared" si="52"/>
        <v>2982.6415094339623</v>
      </c>
      <c r="T83" s="60">
        <f t="shared" si="52"/>
        <v>0</v>
      </c>
      <c r="U83" s="60">
        <f t="shared" si="52"/>
        <v>0</v>
      </c>
      <c r="V83" s="60">
        <f t="shared" si="52"/>
        <v>2982.6415094339623</v>
      </c>
      <c r="W83" s="60">
        <f t="shared" si="49"/>
        <v>12160</v>
      </c>
      <c r="X83" s="62" t="str">
        <f>IF(SUM(K83:V83)&gt;J83,"valor mayor al presupuesto",IF(SUM(K83:V83)&lt;J83,"valor menor al presupuesto","validado"))</f>
        <v>validado</v>
      </c>
      <c r="Y83" s="63">
        <f>+W83-J83</f>
        <v>0</v>
      </c>
    </row>
    <row r="84" spans="1:25" ht="26.4" x14ac:dyDescent="0.35">
      <c r="A84" s="71" t="s">
        <v>225</v>
      </c>
      <c r="B84" s="64">
        <v>9999</v>
      </c>
      <c r="C84" s="54">
        <v>730303</v>
      </c>
      <c r="D84" s="75" t="s">
        <v>329</v>
      </c>
      <c r="E84" s="56" t="s">
        <v>247</v>
      </c>
      <c r="F84" s="56"/>
      <c r="G84" s="72" t="s">
        <v>248</v>
      </c>
      <c r="H84" s="76">
        <f t="shared" si="52"/>
        <v>228</v>
      </c>
      <c r="I84" s="73">
        <f t="shared" si="52"/>
        <v>80</v>
      </c>
      <c r="J84" s="72">
        <f t="shared" si="52"/>
        <v>18240</v>
      </c>
      <c r="K84" s="60">
        <f t="shared" si="52"/>
        <v>0</v>
      </c>
      <c r="L84" s="60">
        <f t="shared" si="52"/>
        <v>0</v>
      </c>
      <c r="M84" s="60">
        <f t="shared" si="52"/>
        <v>4560</v>
      </c>
      <c r="N84" s="60">
        <f t="shared" si="52"/>
        <v>0</v>
      </c>
      <c r="O84" s="60">
        <f t="shared" si="52"/>
        <v>0</v>
      </c>
      <c r="P84" s="60">
        <f t="shared" si="52"/>
        <v>4560</v>
      </c>
      <c r="Q84" s="60">
        <f t="shared" si="52"/>
        <v>0</v>
      </c>
      <c r="R84" s="60">
        <f t="shared" si="52"/>
        <v>0</v>
      </c>
      <c r="S84" s="60">
        <f t="shared" si="52"/>
        <v>4560</v>
      </c>
      <c r="T84" s="60">
        <f t="shared" si="52"/>
        <v>0</v>
      </c>
      <c r="U84" s="60">
        <f t="shared" si="52"/>
        <v>0</v>
      </c>
      <c r="V84" s="60">
        <f t="shared" si="52"/>
        <v>4560</v>
      </c>
      <c r="W84" s="60">
        <f t="shared" si="49"/>
        <v>18240</v>
      </c>
      <c r="X84" s="62" t="str">
        <f>IF(SUM(K84:V84)&gt;J84,"valor mayor al presupuesto",IF(SUM(K84:V84)&lt;J84,"valor menor al presupuesto","validado"))</f>
        <v>validado</v>
      </c>
      <c r="Y84" s="63">
        <f>+W84-J84</f>
        <v>0</v>
      </c>
    </row>
    <row r="85" spans="1:25" x14ac:dyDescent="0.35">
      <c r="A85" s="36" t="s">
        <v>208</v>
      </c>
      <c r="B85" s="37"/>
      <c r="C85" s="36"/>
      <c r="D85" s="36" t="s">
        <v>330</v>
      </c>
      <c r="E85" s="36" t="s">
        <v>331</v>
      </c>
      <c r="F85" s="36" t="s">
        <v>264</v>
      </c>
      <c r="G85" s="36"/>
      <c r="H85" s="36"/>
      <c r="I85" s="40"/>
      <c r="J85" s="40"/>
      <c r="K85" s="40">
        <f t="shared" ref="K85:W86" si="53">+K86</f>
        <v>0</v>
      </c>
      <c r="L85" s="40">
        <f t="shared" si="53"/>
        <v>0</v>
      </c>
      <c r="M85" s="40">
        <f t="shared" si="53"/>
        <v>0</v>
      </c>
      <c r="N85" s="40">
        <f t="shared" si="53"/>
        <v>3285481.552107309</v>
      </c>
      <c r="O85" s="40">
        <f t="shared" si="53"/>
        <v>0</v>
      </c>
      <c r="P85" s="40">
        <f t="shared" si="53"/>
        <v>0</v>
      </c>
      <c r="Q85" s="40">
        <f t="shared" si="53"/>
        <v>0</v>
      </c>
      <c r="R85" s="40">
        <f t="shared" si="53"/>
        <v>0</v>
      </c>
      <c r="S85" s="40">
        <f t="shared" si="53"/>
        <v>0</v>
      </c>
      <c r="T85" s="40">
        <f t="shared" si="53"/>
        <v>0</v>
      </c>
      <c r="U85" s="40">
        <f t="shared" si="53"/>
        <v>0</v>
      </c>
      <c r="V85" s="40">
        <f t="shared" si="53"/>
        <v>0</v>
      </c>
      <c r="W85" s="40">
        <f t="shared" si="53"/>
        <v>3285481.552107309</v>
      </c>
      <c r="X85" s="36"/>
      <c r="Y85" s="36"/>
    </row>
    <row r="86" spans="1:25" ht="26.4" x14ac:dyDescent="0.35">
      <c r="A86" s="42" t="s">
        <v>211</v>
      </c>
      <c r="B86" s="43"/>
      <c r="C86" s="42"/>
      <c r="D86" s="42" t="s">
        <v>332</v>
      </c>
      <c r="E86" s="42" t="s">
        <v>333</v>
      </c>
      <c r="F86" s="42" t="s">
        <v>266</v>
      </c>
      <c r="G86" s="42"/>
      <c r="H86" s="42"/>
      <c r="I86" s="49"/>
      <c r="J86" s="49"/>
      <c r="K86" s="49">
        <f>+K87</f>
        <v>0</v>
      </c>
      <c r="L86" s="49">
        <f t="shared" si="53"/>
        <v>0</v>
      </c>
      <c r="M86" s="49">
        <f t="shared" si="53"/>
        <v>0</v>
      </c>
      <c r="N86" s="49">
        <f t="shared" si="53"/>
        <v>3285481.552107309</v>
      </c>
      <c r="O86" s="49">
        <f t="shared" si="53"/>
        <v>0</v>
      </c>
      <c r="P86" s="49">
        <f t="shared" si="53"/>
        <v>0</v>
      </c>
      <c r="Q86" s="49">
        <f t="shared" si="53"/>
        <v>0</v>
      </c>
      <c r="R86" s="49">
        <f t="shared" si="53"/>
        <v>0</v>
      </c>
      <c r="S86" s="49">
        <f t="shared" si="53"/>
        <v>0</v>
      </c>
      <c r="T86" s="49">
        <f t="shared" si="53"/>
        <v>0</v>
      </c>
      <c r="U86" s="49">
        <f t="shared" si="53"/>
        <v>0</v>
      </c>
      <c r="V86" s="49">
        <f t="shared" si="53"/>
        <v>0</v>
      </c>
      <c r="W86" s="49">
        <f t="shared" si="53"/>
        <v>3285481.552107309</v>
      </c>
      <c r="X86" s="42"/>
      <c r="Y86" s="42"/>
    </row>
    <row r="87" spans="1:25" ht="26.4" x14ac:dyDescent="0.35">
      <c r="A87" s="79" t="s">
        <v>213</v>
      </c>
      <c r="B87" s="64">
        <v>9999</v>
      </c>
      <c r="C87" s="80">
        <v>730606</v>
      </c>
      <c r="D87" s="81" t="s">
        <v>334</v>
      </c>
      <c r="E87" s="82" t="s">
        <v>335</v>
      </c>
      <c r="F87" s="82"/>
      <c r="G87" s="72" t="s">
        <v>216</v>
      </c>
      <c r="H87" s="58">
        <v>1</v>
      </c>
      <c r="I87" s="59">
        <f>+'[6]presupuesto proy c.unitarios'!H129</f>
        <v>3285481.552107309</v>
      </c>
      <c r="J87" s="60">
        <f>+H87*I87</f>
        <v>3285481.552107309</v>
      </c>
      <c r="K87" s="61">
        <v>0</v>
      </c>
      <c r="L87" s="61">
        <v>0</v>
      </c>
      <c r="M87" s="61">
        <v>0</v>
      </c>
      <c r="N87" s="61">
        <f>+J87</f>
        <v>3285481.552107309</v>
      </c>
      <c r="O87" s="73">
        <v>0</v>
      </c>
      <c r="P87" s="61">
        <v>0</v>
      </c>
      <c r="Q87" s="61">
        <v>0</v>
      </c>
      <c r="R87" s="61">
        <v>0</v>
      </c>
      <c r="S87" s="61">
        <v>0</v>
      </c>
      <c r="T87" s="61">
        <v>0</v>
      </c>
      <c r="U87" s="61">
        <v>0</v>
      </c>
      <c r="V87" s="61">
        <v>0</v>
      </c>
      <c r="W87" s="61">
        <f>+SUM(K87:V87)</f>
        <v>3285481.552107309</v>
      </c>
      <c r="X87" s="62" t="str">
        <f>IF(SUM(K87:V87)&gt;J87,"valor mayor al presupuesto",IF(SUM(K87:V87)&lt;J87,"valor menor al presupuesto","validado"))</f>
        <v>validado</v>
      </c>
      <c r="Y87" s="63">
        <f>+W87-J87</f>
        <v>0</v>
      </c>
    </row>
    <row r="88" spans="1:25" s="25" customFormat="1" ht="39.6" x14ac:dyDescent="0.35">
      <c r="A88" s="83"/>
      <c r="B88" s="84"/>
      <c r="C88" s="75"/>
      <c r="D88" s="55"/>
      <c r="E88" s="80" t="s">
        <v>336</v>
      </c>
      <c r="F88" s="80"/>
      <c r="G88" s="80"/>
      <c r="H88" s="85"/>
      <c r="I88" s="86"/>
      <c r="J88" s="87">
        <f>SUM(J9:J87)</f>
        <v>25909212.024915796</v>
      </c>
      <c r="K88" s="87">
        <f t="shared" ref="K88:V88" si="54">+K9+K28+K46+K67</f>
        <v>21396976.827808484</v>
      </c>
      <c r="L88" s="87">
        <f t="shared" si="54"/>
        <v>440229.01499999996</v>
      </c>
      <c r="M88" s="87">
        <f t="shared" si="54"/>
        <v>416236.38476692571</v>
      </c>
      <c r="N88" s="87">
        <f t="shared" si="54"/>
        <v>3317637.0471073091</v>
      </c>
      <c r="O88" s="87">
        <f t="shared" si="54"/>
        <v>32155.494999999999</v>
      </c>
      <c r="P88" s="87">
        <f>+P9+P28+P46+P67</f>
        <v>840933.87507769139</v>
      </c>
      <c r="Q88" s="87">
        <f>+Q9+Q28+Q46+Q67</f>
        <v>52315.494999999995</v>
      </c>
      <c r="R88" s="87">
        <f t="shared" si="54"/>
        <v>32155.494999999999</v>
      </c>
      <c r="S88" s="87">
        <f t="shared" si="54"/>
        <v>52398.425077691456</v>
      </c>
      <c r="T88" s="87">
        <f t="shared" si="54"/>
        <v>32155.494999999999</v>
      </c>
      <c r="U88" s="87">
        <f t="shared" si="54"/>
        <v>32155.494999999999</v>
      </c>
      <c r="V88" s="87">
        <f t="shared" si="54"/>
        <v>52398.425077691456</v>
      </c>
      <c r="W88" s="87">
        <f>+SUM(K88:V88)</f>
        <v>26697747.474915799</v>
      </c>
      <c r="X88" s="62" t="str">
        <f>IF(SUM(K88:V88)&gt;J88,"valor mayor al presupuesto",IF(SUM(K88:V88)&lt;J88,"valor menor al presupuesto","validado"))</f>
        <v>valor mayor al presupuesto</v>
      </c>
      <c r="Y88" s="63">
        <f>+W88-J88</f>
        <v>788535.45000000298</v>
      </c>
    </row>
    <row r="89" spans="1:25" x14ac:dyDescent="0.35">
      <c r="A89" s="88"/>
      <c r="B89" s="89"/>
      <c r="C89" s="90"/>
      <c r="D89" s="91"/>
      <c r="E89" s="92"/>
      <c r="F89" s="92"/>
      <c r="G89" s="93"/>
      <c r="H89" s="94"/>
      <c r="I89" s="94"/>
      <c r="J89" s="94"/>
      <c r="K89" s="95"/>
      <c r="L89" s="95"/>
      <c r="M89" s="95"/>
      <c r="N89" s="95"/>
      <c r="O89" s="95"/>
      <c r="P89" s="95"/>
      <c r="Q89" s="95"/>
      <c r="R89" s="95"/>
      <c r="S89" s="95"/>
      <c r="T89" s="95"/>
      <c r="U89" s="95"/>
      <c r="V89" s="95"/>
      <c r="W89" s="96"/>
      <c r="X89" s="25"/>
      <c r="Y89" s="25"/>
    </row>
    <row r="90" spans="1:25" x14ac:dyDescent="0.35">
      <c r="I90" s="78"/>
      <c r="W90" s="101"/>
    </row>
    <row r="91" spans="1:25" x14ac:dyDescent="0.35">
      <c r="E91" s="102" t="s">
        <v>337</v>
      </c>
      <c r="F91" s="103"/>
      <c r="G91" s="103"/>
      <c r="H91" s="25"/>
      <c r="I91" s="104"/>
      <c r="J91" s="105"/>
      <c r="K91" s="106">
        <f>+K88+L88+M88+N88</f>
        <v>25571079.274682719</v>
      </c>
      <c r="L91" s="107"/>
      <c r="M91" s="107" t="s">
        <v>207</v>
      </c>
      <c r="N91" s="107"/>
      <c r="O91" s="106">
        <f>O88+P88+Q88+R88</f>
        <v>957560.36007769138</v>
      </c>
      <c r="P91" s="107"/>
      <c r="Q91" s="107"/>
      <c r="R91" s="107"/>
      <c r="S91" s="106">
        <f>S88+T88+U88+V88</f>
        <v>169107.8401553829</v>
      </c>
      <c r="T91" s="107"/>
      <c r="U91" s="108"/>
      <c r="V91" s="107"/>
      <c r="W91" s="106">
        <f>SUM(K91:S91)</f>
        <v>26697747.474915791</v>
      </c>
    </row>
    <row r="92" spans="1:25" x14ac:dyDescent="0.35">
      <c r="B92" s="24"/>
      <c r="C92" s="24"/>
      <c r="D92" s="24"/>
      <c r="H92" s="24"/>
      <c r="I92" s="78"/>
      <c r="J92" s="24"/>
      <c r="K92" s="24"/>
      <c r="L92" s="24"/>
      <c r="M92" s="24"/>
      <c r="N92" s="24"/>
      <c r="O92" s="24"/>
      <c r="P92" s="24"/>
      <c r="Q92" s="24"/>
      <c r="R92" s="24"/>
      <c r="S92" s="24"/>
      <c r="T92" s="24"/>
      <c r="U92" s="24"/>
      <c r="V92" s="24"/>
      <c r="W92" s="109">
        <f>W91-W104</f>
        <v>25909212.024915792</v>
      </c>
    </row>
    <row r="95" spans="1:25" x14ac:dyDescent="0.35">
      <c r="A95" s="289" t="s">
        <v>172</v>
      </c>
      <c r="B95" s="289"/>
      <c r="C95" s="289"/>
      <c r="D95" s="289"/>
      <c r="E95" s="289"/>
      <c r="F95" s="289"/>
      <c r="G95" s="289"/>
      <c r="H95" s="289"/>
      <c r="I95" s="289"/>
      <c r="J95" s="289"/>
      <c r="K95" s="289"/>
      <c r="L95" s="289"/>
      <c r="M95" s="289"/>
      <c r="N95" s="289"/>
      <c r="O95" s="289"/>
      <c r="P95" s="289"/>
      <c r="Q95" s="289"/>
      <c r="R95" s="289"/>
      <c r="S95" s="289"/>
      <c r="T95" s="289"/>
      <c r="U95" s="289"/>
      <c r="V95" s="289"/>
      <c r="W95" s="289"/>
    </row>
    <row r="96" spans="1:25" x14ac:dyDescent="0.35">
      <c r="A96" s="289" t="s">
        <v>173</v>
      </c>
      <c r="B96" s="289"/>
      <c r="C96" s="289"/>
      <c r="D96" s="289"/>
      <c r="E96" s="289"/>
      <c r="F96" s="289"/>
      <c r="G96" s="289"/>
      <c r="H96" s="289"/>
      <c r="I96" s="289"/>
      <c r="J96" s="289"/>
      <c r="K96" s="289"/>
      <c r="L96" s="289"/>
      <c r="M96" s="289"/>
      <c r="N96" s="289"/>
      <c r="O96" s="289"/>
      <c r="P96" s="289"/>
      <c r="Q96" s="289"/>
      <c r="R96" s="289"/>
      <c r="S96" s="289"/>
      <c r="T96" s="289"/>
      <c r="U96" s="289"/>
      <c r="V96" s="289"/>
      <c r="W96" s="289"/>
    </row>
    <row r="97" spans="1:25" x14ac:dyDescent="0.35">
      <c r="A97" s="289" t="s">
        <v>174</v>
      </c>
      <c r="B97" s="289"/>
      <c r="C97" s="289"/>
      <c r="D97" s="289"/>
      <c r="E97" s="289"/>
      <c r="F97" s="289"/>
      <c r="G97" s="289"/>
      <c r="H97" s="289"/>
      <c r="I97" s="289"/>
      <c r="J97" s="289"/>
      <c r="K97" s="289"/>
      <c r="L97" s="289"/>
      <c r="M97" s="289"/>
      <c r="N97" s="289"/>
      <c r="O97" s="289"/>
      <c r="P97" s="289"/>
      <c r="Q97" s="289"/>
      <c r="R97" s="289"/>
      <c r="S97" s="289"/>
      <c r="T97" s="289"/>
      <c r="U97" s="289"/>
      <c r="V97" s="289"/>
      <c r="W97" s="289"/>
    </row>
    <row r="98" spans="1:25" x14ac:dyDescent="0.35">
      <c r="A98" s="289" t="s">
        <v>175</v>
      </c>
      <c r="B98" s="289"/>
      <c r="C98" s="289"/>
      <c r="D98" s="289"/>
      <c r="E98" s="289"/>
      <c r="F98" s="289"/>
      <c r="G98" s="289"/>
      <c r="H98" s="289"/>
      <c r="I98" s="289"/>
      <c r="J98" s="289"/>
      <c r="K98" s="289"/>
      <c r="L98" s="289"/>
      <c r="M98" s="289"/>
      <c r="N98" s="289"/>
      <c r="O98" s="289"/>
      <c r="P98" s="289"/>
      <c r="Q98" s="289"/>
      <c r="R98" s="289"/>
      <c r="S98" s="289"/>
      <c r="T98" s="289"/>
      <c r="U98" s="289"/>
      <c r="V98" s="289"/>
      <c r="W98" s="289"/>
    </row>
    <row r="99" spans="1:25" x14ac:dyDescent="0.35">
      <c r="A99" s="289" t="s">
        <v>338</v>
      </c>
      <c r="B99" s="289"/>
      <c r="C99" s="289"/>
      <c r="D99" s="289"/>
      <c r="E99" s="289"/>
      <c r="F99" s="289"/>
      <c r="G99" s="289"/>
      <c r="H99" s="289"/>
      <c r="I99" s="289"/>
      <c r="J99" s="289"/>
      <c r="K99" s="289"/>
      <c r="L99" s="289"/>
      <c r="M99" s="289"/>
      <c r="N99" s="289"/>
      <c r="O99" s="289"/>
      <c r="P99" s="289"/>
      <c r="Q99" s="289"/>
      <c r="R99" s="289"/>
      <c r="S99" s="289"/>
      <c r="T99" s="289"/>
      <c r="U99" s="289"/>
      <c r="V99" s="289"/>
      <c r="W99" s="289"/>
    </row>
    <row r="100" spans="1:25" x14ac:dyDescent="0.35">
      <c r="A100" s="289" t="s">
        <v>339</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row>
    <row r="101" spans="1:25" x14ac:dyDescent="0.35">
      <c r="A101" s="296" t="s">
        <v>178</v>
      </c>
      <c r="B101" s="296" t="s">
        <v>179</v>
      </c>
      <c r="C101" s="298" t="s">
        <v>180</v>
      </c>
      <c r="D101" s="300" t="s">
        <v>181</v>
      </c>
      <c r="E101" s="302" t="s">
        <v>182</v>
      </c>
      <c r="F101" s="110"/>
      <c r="G101" s="303" t="s">
        <v>183</v>
      </c>
      <c r="H101" s="303"/>
      <c r="I101" s="303"/>
      <c r="J101" s="303"/>
      <c r="K101" s="290" t="s">
        <v>184</v>
      </c>
      <c r="L101" s="291"/>
      <c r="M101" s="291"/>
      <c r="N101" s="291"/>
      <c r="O101" s="291"/>
      <c r="P101" s="291"/>
      <c r="Q101" s="291"/>
      <c r="R101" s="291"/>
      <c r="S101" s="291"/>
      <c r="T101" s="291"/>
      <c r="U101" s="292"/>
      <c r="V101" s="26"/>
      <c r="W101" s="293" t="s">
        <v>185</v>
      </c>
    </row>
    <row r="102" spans="1:25" x14ac:dyDescent="0.35">
      <c r="A102" s="297"/>
      <c r="B102" s="297"/>
      <c r="C102" s="299"/>
      <c r="D102" s="301"/>
      <c r="E102" s="302"/>
      <c r="F102" s="110"/>
      <c r="G102" s="27" t="s">
        <v>187</v>
      </c>
      <c r="H102" s="27" t="s">
        <v>188</v>
      </c>
      <c r="I102" s="27" t="s">
        <v>189</v>
      </c>
      <c r="J102" s="28" t="s">
        <v>190</v>
      </c>
      <c r="K102" s="28" t="s">
        <v>191</v>
      </c>
      <c r="L102" s="28" t="s">
        <v>192</v>
      </c>
      <c r="M102" s="28" t="s">
        <v>193</v>
      </c>
      <c r="N102" s="28" t="s">
        <v>194</v>
      </c>
      <c r="O102" s="28" t="s">
        <v>195</v>
      </c>
      <c r="P102" s="28" t="s">
        <v>196</v>
      </c>
      <c r="Q102" s="28" t="s">
        <v>197</v>
      </c>
      <c r="R102" s="28" t="s">
        <v>198</v>
      </c>
      <c r="S102" s="28" t="s">
        <v>199</v>
      </c>
      <c r="T102" s="28" t="s">
        <v>200</v>
      </c>
      <c r="U102" s="28" t="s">
        <v>201</v>
      </c>
      <c r="V102" s="28" t="s">
        <v>202</v>
      </c>
      <c r="W102" s="294"/>
    </row>
    <row r="103" spans="1:25" ht="26.4" x14ac:dyDescent="0.35">
      <c r="A103" s="29" t="s">
        <v>203</v>
      </c>
      <c r="B103" s="30"/>
      <c r="C103" s="29"/>
      <c r="D103" s="111" t="s">
        <v>303</v>
      </c>
      <c r="E103" s="29" t="s">
        <v>275</v>
      </c>
      <c r="F103" s="32"/>
      <c r="G103" s="33"/>
      <c r="H103" s="34"/>
      <c r="I103" s="34"/>
      <c r="J103" s="34"/>
      <c r="K103" s="34">
        <f t="shared" ref="K103:V103" si="55">+K104+K109+K114+K117+K120+K161</f>
        <v>0</v>
      </c>
      <c r="L103" s="34">
        <f t="shared" si="55"/>
        <v>0</v>
      </c>
      <c r="M103" s="34">
        <f t="shared" si="55"/>
        <v>0</v>
      </c>
      <c r="N103" s="34">
        <f t="shared" si="55"/>
        <v>0</v>
      </c>
      <c r="O103" s="34">
        <f t="shared" si="55"/>
        <v>0</v>
      </c>
      <c r="P103" s="34">
        <f t="shared" si="55"/>
        <v>788535.45</v>
      </c>
      <c r="Q103" s="34">
        <f t="shared" si="55"/>
        <v>0</v>
      </c>
      <c r="R103" s="34">
        <f t="shared" si="55"/>
        <v>0</v>
      </c>
      <c r="S103" s="34">
        <f t="shared" si="55"/>
        <v>0</v>
      </c>
      <c r="T103" s="34">
        <f t="shared" si="55"/>
        <v>0</v>
      </c>
      <c r="U103" s="34">
        <f t="shared" si="55"/>
        <v>0</v>
      </c>
      <c r="V103" s="34">
        <f t="shared" si="55"/>
        <v>0</v>
      </c>
      <c r="W103" s="35">
        <f>+SUM(K103:V103)</f>
        <v>788535.45</v>
      </c>
      <c r="X103" s="35" t="s">
        <v>207</v>
      </c>
      <c r="Y103" s="35"/>
    </row>
    <row r="104" spans="1:25" x14ac:dyDescent="0.35">
      <c r="A104" s="36" t="s">
        <v>208</v>
      </c>
      <c r="B104" s="37"/>
      <c r="C104" s="36"/>
      <c r="D104" s="112" t="s">
        <v>320</v>
      </c>
      <c r="E104" s="113" t="s">
        <v>340</v>
      </c>
      <c r="F104" s="113"/>
      <c r="G104" s="36"/>
      <c r="H104" s="36"/>
      <c r="I104" s="40"/>
      <c r="J104" s="40"/>
      <c r="K104" s="40">
        <f t="shared" ref="K104:W105" si="56">+K105</f>
        <v>0</v>
      </c>
      <c r="L104" s="40">
        <f t="shared" si="56"/>
        <v>0</v>
      </c>
      <c r="M104" s="40">
        <f t="shared" si="56"/>
        <v>0</v>
      </c>
      <c r="N104" s="40">
        <f t="shared" si="56"/>
        <v>0</v>
      </c>
      <c r="O104" s="40">
        <f t="shared" si="56"/>
        <v>0</v>
      </c>
      <c r="P104" s="40">
        <f t="shared" si="56"/>
        <v>788535.45</v>
      </c>
      <c r="Q104" s="40">
        <f t="shared" si="56"/>
        <v>0</v>
      </c>
      <c r="R104" s="40">
        <f t="shared" si="56"/>
        <v>0</v>
      </c>
      <c r="S104" s="40">
        <f t="shared" si="56"/>
        <v>0</v>
      </c>
      <c r="T104" s="40">
        <f t="shared" si="56"/>
        <v>0</v>
      </c>
      <c r="U104" s="40">
        <f t="shared" si="56"/>
        <v>0</v>
      </c>
      <c r="V104" s="40">
        <f t="shared" si="56"/>
        <v>0</v>
      </c>
      <c r="W104" s="40">
        <f t="shared" si="56"/>
        <v>788535.45</v>
      </c>
      <c r="X104" s="36"/>
      <c r="Y104" s="36"/>
    </row>
    <row r="105" spans="1:25" x14ac:dyDescent="0.35">
      <c r="A105" s="42" t="s">
        <v>211</v>
      </c>
      <c r="B105" s="43"/>
      <c r="C105" s="42"/>
      <c r="D105" s="114" t="s">
        <v>135</v>
      </c>
      <c r="E105" s="113" t="s">
        <v>341</v>
      </c>
      <c r="F105" s="113"/>
      <c r="G105" s="42"/>
      <c r="H105" s="42"/>
      <c r="I105" s="49"/>
      <c r="J105" s="49"/>
      <c r="K105" s="49">
        <f>+K106</f>
        <v>0</v>
      </c>
      <c r="L105" s="49">
        <f t="shared" si="56"/>
        <v>0</v>
      </c>
      <c r="M105" s="49">
        <f t="shared" si="56"/>
        <v>0</v>
      </c>
      <c r="N105" s="49">
        <f t="shared" si="56"/>
        <v>0</v>
      </c>
      <c r="O105" s="49">
        <f t="shared" si="56"/>
        <v>0</v>
      </c>
      <c r="P105" s="49">
        <f t="shared" si="56"/>
        <v>788535.45</v>
      </c>
      <c r="Q105" s="49">
        <f t="shared" si="56"/>
        <v>0</v>
      </c>
      <c r="R105" s="49">
        <f t="shared" si="56"/>
        <v>0</v>
      </c>
      <c r="S105" s="49">
        <f t="shared" si="56"/>
        <v>0</v>
      </c>
      <c r="T105" s="49">
        <f t="shared" si="56"/>
        <v>0</v>
      </c>
      <c r="U105" s="49">
        <f t="shared" si="56"/>
        <v>0</v>
      </c>
      <c r="V105" s="49">
        <f t="shared" si="56"/>
        <v>0</v>
      </c>
      <c r="W105" s="49">
        <f t="shared" si="56"/>
        <v>788535.45</v>
      </c>
      <c r="X105" s="42"/>
      <c r="Y105" s="42"/>
    </row>
    <row r="106" spans="1:25" ht="79.2" x14ac:dyDescent="0.35">
      <c r="A106" s="71" t="s">
        <v>213</v>
      </c>
      <c r="B106" s="72">
        <v>9999</v>
      </c>
      <c r="C106" s="80">
        <v>780204</v>
      </c>
      <c r="D106" s="115" t="s">
        <v>342</v>
      </c>
      <c r="E106" s="82" t="s">
        <v>343</v>
      </c>
      <c r="F106" s="82"/>
      <c r="G106" s="72" t="s">
        <v>220</v>
      </c>
      <c r="H106" s="58">
        <v>1</v>
      </c>
      <c r="I106" s="59">
        <f>'[6]Costos Unitarios 2016-2017'!D57</f>
        <v>788535.45</v>
      </c>
      <c r="J106" s="60">
        <f>+H106*I106</f>
        <v>788535.45</v>
      </c>
      <c r="K106" s="61">
        <v>0</v>
      </c>
      <c r="L106" s="61">
        <v>0</v>
      </c>
      <c r="M106" s="61">
        <v>0</v>
      </c>
      <c r="N106" s="61">
        <v>0</v>
      </c>
      <c r="O106" s="73">
        <v>0</v>
      </c>
      <c r="P106" s="61">
        <f>+J106</f>
        <v>788535.45</v>
      </c>
      <c r="Q106" s="61">
        <v>0</v>
      </c>
      <c r="R106" s="61">
        <v>0</v>
      </c>
      <c r="S106" s="61">
        <v>0</v>
      </c>
      <c r="T106" s="61">
        <v>0</v>
      </c>
      <c r="U106" s="61">
        <v>0</v>
      </c>
      <c r="V106" s="61">
        <v>0</v>
      </c>
      <c r="W106" s="61">
        <f>+SUM(K106:V106)</f>
        <v>788535.45</v>
      </c>
      <c r="X106" s="62" t="str">
        <f>IF(SUM(K106:V106)&gt;J106,"valor mayor al presupuesto",IF(SUM(K106:V106)&lt;J106,"valor menor al presupuesto","validado"))</f>
        <v>validado</v>
      </c>
      <c r="Y106" s="63">
        <f>+W106-J106</f>
        <v>0</v>
      </c>
    </row>
    <row r="110" spans="1:25" ht="15.6" x14ac:dyDescent="0.35">
      <c r="E110" s="295" t="s">
        <v>344</v>
      </c>
      <c r="F110" s="295"/>
      <c r="G110" s="295"/>
      <c r="H110" s="295"/>
      <c r="I110" s="295"/>
      <c r="J110" s="116">
        <f>+J106+J88</f>
        <v>26697747.474915795</v>
      </c>
    </row>
  </sheetData>
  <mergeCells count="31">
    <mergeCell ref="A1:W1"/>
    <mergeCell ref="A2:W2"/>
    <mergeCell ref="A3:W3"/>
    <mergeCell ref="A4:W4"/>
    <mergeCell ref="A5:W5"/>
    <mergeCell ref="F7:F8"/>
    <mergeCell ref="G7:J7"/>
    <mergeCell ref="K7:U7"/>
    <mergeCell ref="W7:W8"/>
    <mergeCell ref="A6:W6"/>
    <mergeCell ref="A7:A8"/>
    <mergeCell ref="B7:B8"/>
    <mergeCell ref="C7:C8"/>
    <mergeCell ref="D7:D8"/>
    <mergeCell ref="E7:E8"/>
    <mergeCell ref="X7:Y8"/>
    <mergeCell ref="A95:W95"/>
    <mergeCell ref="K101:U101"/>
    <mergeCell ref="W101:W102"/>
    <mergeCell ref="E110:I110"/>
    <mergeCell ref="A97:W97"/>
    <mergeCell ref="A98:W98"/>
    <mergeCell ref="A99:W99"/>
    <mergeCell ref="A100:W100"/>
    <mergeCell ref="A101:A102"/>
    <mergeCell ref="B101:B102"/>
    <mergeCell ref="C101:C102"/>
    <mergeCell ref="D101:D102"/>
    <mergeCell ref="E101:E102"/>
    <mergeCell ref="G101:J101"/>
    <mergeCell ref="A96:W9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 workbookViewId="1"/>
  </sheetViews>
  <sheetFormatPr defaultColWidth="11.5546875" defaultRowHeight="15" x14ac:dyDescent="0.35"/>
  <cols>
    <col min="1" max="1" width="29.88671875" bestFit="1" customWidth="1"/>
    <col min="2" max="2" width="15" customWidth="1"/>
  </cols>
  <sheetData>
    <row r="1" spans="1:7" x14ac:dyDescent="0.35">
      <c r="A1" s="23" t="s">
        <v>140</v>
      </c>
      <c r="B1" s="23" t="s">
        <v>141</v>
      </c>
      <c r="C1" s="23"/>
      <c r="D1" s="23"/>
      <c r="E1" s="23"/>
      <c r="G1" s="23" t="s">
        <v>142</v>
      </c>
    </row>
    <row r="2" spans="1:7" x14ac:dyDescent="0.35">
      <c r="A2" t="s">
        <v>15</v>
      </c>
      <c r="B2" t="s">
        <v>143</v>
      </c>
      <c r="C2" t="s">
        <v>144</v>
      </c>
      <c r="G2" t="s">
        <v>45</v>
      </c>
    </row>
    <row r="3" spans="1:7" x14ac:dyDescent="0.35">
      <c r="A3" t="s">
        <v>16</v>
      </c>
      <c r="B3" t="s">
        <v>145</v>
      </c>
      <c r="C3" t="s">
        <v>146</v>
      </c>
      <c r="G3" t="s">
        <v>37</v>
      </c>
    </row>
    <row r="4" spans="1:7" x14ac:dyDescent="0.35">
      <c r="A4" t="s">
        <v>65</v>
      </c>
      <c r="B4" t="s">
        <v>147</v>
      </c>
      <c r="C4" t="s">
        <v>148</v>
      </c>
    </row>
    <row r="5" spans="1:7" x14ac:dyDescent="0.35">
      <c r="A5" t="s">
        <v>58</v>
      </c>
      <c r="B5" t="s">
        <v>149</v>
      </c>
      <c r="C5" t="s">
        <v>150</v>
      </c>
    </row>
    <row r="6" spans="1:7" x14ac:dyDescent="0.35">
      <c r="A6" t="s">
        <v>151</v>
      </c>
      <c r="B6" t="s">
        <v>152</v>
      </c>
      <c r="C6" t="s">
        <v>153</v>
      </c>
    </row>
    <row r="7" spans="1:7" x14ac:dyDescent="0.35">
      <c r="A7" t="s">
        <v>18</v>
      </c>
      <c r="B7" t="s">
        <v>154</v>
      </c>
      <c r="C7" t="s">
        <v>155</v>
      </c>
    </row>
    <row r="8" spans="1:7" x14ac:dyDescent="0.35">
      <c r="A8" t="s">
        <v>115</v>
      </c>
      <c r="B8" t="s">
        <v>156</v>
      </c>
      <c r="C8" t="s">
        <v>157</v>
      </c>
    </row>
    <row r="9" spans="1:7" x14ac:dyDescent="0.35">
      <c r="A9" t="s">
        <v>158</v>
      </c>
      <c r="B9" t="s">
        <v>159</v>
      </c>
      <c r="C9" t="s">
        <v>160</v>
      </c>
    </row>
    <row r="10" spans="1:7" x14ac:dyDescent="0.35">
      <c r="A10" t="s">
        <v>91</v>
      </c>
      <c r="B10" t="s">
        <v>161</v>
      </c>
      <c r="C10" t="s">
        <v>162</v>
      </c>
    </row>
    <row r="11" spans="1:7" x14ac:dyDescent="0.35">
      <c r="A11" t="s">
        <v>1120</v>
      </c>
      <c r="B11" t="s">
        <v>163</v>
      </c>
      <c r="C11" t="s">
        <v>164</v>
      </c>
    </row>
    <row r="12" spans="1:7" x14ac:dyDescent="0.35">
      <c r="A12" t="s">
        <v>1121</v>
      </c>
      <c r="B12" t="s">
        <v>165</v>
      </c>
      <c r="C12" t="s">
        <v>166</v>
      </c>
    </row>
    <row r="13" spans="1:7" x14ac:dyDescent="0.35">
      <c r="B13" t="s">
        <v>167</v>
      </c>
      <c r="C13" t="s">
        <v>44</v>
      </c>
    </row>
    <row r="14" spans="1:7" x14ac:dyDescent="0.35">
      <c r="B14" t="s">
        <v>168</v>
      </c>
      <c r="C14" t="s">
        <v>169</v>
      </c>
    </row>
    <row r="15" spans="1:7" x14ac:dyDescent="0.35">
      <c r="B15" t="s">
        <v>170</v>
      </c>
      <c r="C15" t="s">
        <v>36</v>
      </c>
    </row>
    <row r="16" spans="1:7" x14ac:dyDescent="0.35">
      <c r="C16" t="s">
        <v>171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f0be0ad-272c-4e7f-a157-3f0abda6cde5" ContentTypeId="0x01010046CF21643EE8D14686A648AA6DAD0892"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7C19B30204A59F42BC053FD238CDF872" ma:contentTypeVersion="0" ma:contentTypeDescription="A content type to manage public (operations) IDB documents" ma:contentTypeScope="" ma:versionID="a7dfb78721d3ed2ee59a5d9c4382e677">
  <xsd:schema xmlns:xsd="http://www.w3.org/2001/XMLSchema" xmlns:xs="http://www.w3.org/2001/XMLSchema" xmlns:p="http://schemas.microsoft.com/office/2006/metadata/properties" xmlns:ns2="9c571b2f-e523-4ab2-ba2e-09e151a03ef4" targetNamespace="http://schemas.microsoft.com/office/2006/metadata/properties" ma:root="true" ma:fieldsID="45da323492fbefc348bae8ba3d48cd8f"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d045b0c-8341-4af3-9263-b3f75b940832}" ma:internalName="TaxCatchAll" ma:showField="CatchAllData" ma:web="0c206f8e-0efd-4879-a565-b857df8611c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d045b0c-8341-4af3-9263-b3f75b940832}" ma:internalName="TaxCatchAllLabel" ma:readOnly="true" ma:showField="CatchAllDataLabel" ma:web="0c206f8e-0efd-4879-a565-b857df8611c6">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Proposal for Operation Development</Disclosure_x0020_Activity>
    <j8b96605ee2f4c4e988849e658583fee xmlns="9c571b2f-e523-4ab2-ba2e-09e151a03ef4">
      <Terms xmlns="http://schemas.microsoft.com/office/infopath/2007/PartnerControls"/>
    </j8b96605ee2f4c4e988849e658583fee>
    <Key_x0020_Document xmlns="9c571b2f-e523-4ab2-ba2e-09e151a03ef4">false</Key_x0020_Document>
    <Division_x0020_or_x0020_Unit xmlns="9c571b2f-e523-4ab2-ba2e-09e151a03ef4">SCL/EDU</Division_x0020_or_x0020_Unit>
    <Other_x0020_Author xmlns="9c571b2f-e523-4ab2-ba2e-09e151a03ef4" xsi:nil="true"/>
    <Region xmlns="9c571b2f-e523-4ab2-ba2e-09e151a03ef4" xsi:nil="true"/>
    <IDBDocs_x0020_Number xmlns="9c571b2f-e523-4ab2-ba2e-09e151a03ef4">40217115</IDBDocs_x0020_Number>
    <Document_x0020_Author xmlns="9c571b2f-e523-4ab2-ba2e-09e151a03ef4">Hautier, Julien</Document_x0020_Author>
    <Publication_x0020_Type xmlns="9c571b2f-e523-4ab2-ba2e-09e151a03ef4" xsi:nil="true"/>
    <Operation_x0020_Type xmlns="9c571b2f-e523-4ab2-ba2e-09e151a03ef4" xsi:nil="true"/>
    <TaxCatchAll xmlns="9c571b2f-e523-4ab2-ba2e-09e151a03ef4">
      <Value>7</Value>
      <Value>6</Value>
    </TaxCatchAll>
    <Fiscal_x0020_Year_x0020_IDB xmlns="9c571b2f-e523-4ab2-ba2e-09e151a03ef4">2016</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EC-L1155</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o5138a91267540169645e33d09c9ddc6>
    <Package_x0020_Code xmlns="9c571b2f-e523-4ab2-ba2e-09e151a03ef4" xsi:nil="true"/>
    <Migration_x0020_Info xmlns="9c571b2f-e523-4ab2-ba2e-09e151a03ef4">&lt;Data&gt;&lt;APPLICATION&gt;MS EXCEL&lt;/APPLICATION&gt;&lt;USER_STAGE&gt;Proposal for Operation Development&lt;/USER_STAGE&gt;&lt;PD_OBJ_TYPE&gt;0&lt;/PD_OBJ_TYPE&gt;&lt;MAKERECORD&gt;N&lt;/MAKERECORD&gt;&lt;/Data&gt;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ED-DOC</Webtopic>
    <Identifier xmlns="9c571b2f-e523-4ab2-ba2e-09e151a03ef4"> </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documentManagement>
</p:properties>
</file>

<file path=customXml/itemProps1.xml><?xml version="1.0" encoding="utf-8"?>
<ds:datastoreItem xmlns:ds="http://schemas.openxmlformats.org/officeDocument/2006/customXml" ds:itemID="{4EBD91E4-A294-4E64-BCD1-6D6B23BCFBE8}"/>
</file>

<file path=customXml/itemProps2.xml><?xml version="1.0" encoding="utf-8"?>
<ds:datastoreItem xmlns:ds="http://schemas.openxmlformats.org/officeDocument/2006/customXml" ds:itemID="{C42C96BC-BB9C-40FF-A50E-F5DF8A1F330B}"/>
</file>

<file path=customXml/itemProps3.xml><?xml version="1.0" encoding="utf-8"?>
<ds:datastoreItem xmlns:ds="http://schemas.openxmlformats.org/officeDocument/2006/customXml" ds:itemID="{34C85A3C-87BA-4B12-860C-7F793AF5D614}"/>
</file>

<file path=customXml/itemProps4.xml><?xml version="1.0" encoding="utf-8"?>
<ds:datastoreItem xmlns:ds="http://schemas.openxmlformats.org/officeDocument/2006/customXml" ds:itemID="{35B556FD-B217-4FF7-A01A-D1C002A94A30}"/>
</file>

<file path=customXml/itemProps5.xml><?xml version="1.0" encoding="utf-8"?>
<ds:datastoreItem xmlns:ds="http://schemas.openxmlformats.org/officeDocument/2006/customXml" ds:itemID="{E0544EE6-987E-4A82-8079-49C32A07D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Plan de Adquisiciones</vt:lpstr>
      <vt:lpstr>Plan de Adquisiciones Completo</vt:lpstr>
      <vt:lpstr>Hoja2</vt:lpstr>
      <vt:lpstr>PAI INEVAL </vt:lpstr>
      <vt:lpstr>PAI EBJA</vt:lpstr>
      <vt:lpstr>DATOS </vt:lpstr>
      <vt:lpstr>Categoria</vt:lpstr>
      <vt:lpstr>Metodo</vt:lpstr>
      <vt:lpstr>revision</vt:lpstr>
    </vt:vector>
  </TitlesOfParts>
  <Company>Unknown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EER5 Plan de Adquisiciones</dc:title>
  <dc:creator>Francisco Bedoya</dc:creator>
  <cp:lastModifiedBy>IADB</cp:lastModifiedBy>
  <dcterms:created xsi:type="dcterms:W3CDTF">2016-03-30T23:55:25Z</dcterms:created>
  <dcterms:modified xsi:type="dcterms:W3CDTF">2016-08-23T15:54:18Z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0x01010046CF21643EE8D14686A648AA6DAD0892007C19B30204A59F42BC053FD238CDF872</vt:lpwstr>
  </property>
  <property fmtid="{D5CDD505-2E9C-101B-9397-08002B2CF9AE}" pid="5" name="TaxKeywordTaxHTField">
    <vt:lpwstr/>
  </property>
  <property fmtid="{D5CDD505-2E9C-101B-9397-08002B2CF9AE}" pid="6" name="Series Operations IDB">
    <vt:lpwstr>6;#Unclassified|a6dff32e-d477-44cd-a56b-85efe9e0a56c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6;#Unclassified|a6dff32e-d477-44cd-a56b-85efe9e0a56c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7;#IDBDocs|cca77002-e150-4b2d-ab1f-1d7a7cdcae16</vt:lpwstr>
  </property>
</Properties>
</file>