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85" tabRatio="762" activeTab="1"/>
  </bookViews>
  <sheets>
    <sheet name="Instruções" sheetId="1" r:id="rId1"/>
    <sheet name="Detalhes Plano de Aquisições" sheetId="2" r:id="rId2"/>
    <sheet name="Sheet1" sheetId="3" state="hidden" r:id="rId3"/>
    <sheet name="Folha de Comentários" sheetId="4" r:id="rId4"/>
  </sheets>
  <definedNames>
    <definedName name="_xlnm._FilterDatabase" localSheetId="1" hidden="1">'Detalhes Plano de Aquisições'!$M$1:$M$212</definedName>
    <definedName name="capacitacao">'Detalhes Plano de Aquisições'!$E$131:$E$139</definedName>
    <definedName name="_xlnm.Print_Area" localSheetId="1">'Detalhes Plano de Aquisições'!$A$1:$Q$96</definedName>
    <definedName name="_xlnm.Print_Area" localSheetId="3">'Folha de Comentários'!$A$1:$C$88</definedName>
  </definedNames>
  <calcPr fullCalcOnLoad="1"/>
</workbook>
</file>

<file path=xl/sharedStrings.xml><?xml version="1.0" encoding="utf-8"?>
<sst xmlns="http://schemas.openxmlformats.org/spreadsheetml/2006/main" count="1021" uniqueCount="497">
  <si>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</si>
  <si>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</si>
  <si>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</si>
  <si>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</si>
  <si>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</si>
  <si>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</si>
  <si>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</si>
  <si>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</si>
  <si>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</si>
  <si>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</si>
  <si>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</si>
  <si>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</si>
  <si>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</si>
  <si>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</si>
  <si>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</si>
  <si>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</si>
  <si>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</si>
  <si>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</si>
  <si>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</si>
  <si>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</si>
  <si>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</si>
  <si>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</si>
  <si>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</si>
  <si>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</si>
  <si>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</si>
  <si>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</si>
  <si>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</si>
  <si>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</si>
  <si>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</si>
  <si>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</si>
  <si>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</si>
  <si>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</si>
  <si>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</si>
  <si>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</si>
  <si>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</si>
  <si>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</si>
  <si>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</si>
  <si>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</si>
  <si>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</si>
  <si>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</si>
  <si>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</si>
  <si>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</si>
  <si>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</si>
  <si>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</si>
  <si>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</si>
  <si>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</si>
  <si>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</si>
  <si>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</si>
  <si>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</si>
  <si>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</si>
  <si>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</si>
  <si>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</si>
  <si>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</si>
  <si>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</si>
  <si>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</si>
  <si>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</si>
  <si>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</si>
  <si>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</si>
  <si>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</si>
  <si>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</si>
  <si>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</si>
  <si>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</si>
  <si>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</si>
  <si>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</si>
  <si>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</si>
  <si>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</si>
  <si>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</si>
  <si>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</si>
  <si>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</si>
  <si>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</si>
  <si>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</si>
  <si>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</si>
  <si>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</si>
  <si>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</si>
  <si>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</si>
  <si>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</si>
  <si>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</si>
  <si>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</si>
  <si>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</si>
  <si>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</si>
  <si>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</si>
  <si>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</si>
  <si>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</si>
  <si>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</si>
  <si>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</si>
  <si>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</si>
  <si>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</si>
  <si>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</si>
  <si>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</si>
  <si>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</si>
  <si>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</si>
  <si>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</si>
  <si>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</si>
  <si>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</si>
  <si>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</si>
  <si>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</si>
  <si>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</si>
  <si>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indexed="10"/>
        <rFont val="Times New Roman"/>
        <family val="1"/>
      </rPr>
      <t>[indicar]</t>
    </r>
  </si>
  <si>
    <r>
      <t xml:space="preserve">Atualização Nº: </t>
    </r>
    <r>
      <rPr>
        <b/>
        <sz val="12"/>
        <color indexed="10"/>
        <rFont val="Times New Roman"/>
        <family val="1"/>
      </rPr>
      <t>[indicar]</t>
    </r>
  </si>
  <si>
    <r>
      <t xml:space="preserve">Atualizado por: </t>
    </r>
    <r>
      <rPr>
        <b/>
        <sz val="12"/>
        <color indexed="1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</si>
  <si>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</si>
  <si>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</si>
  <si>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</si>
  <si>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</si>
  <si>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</si>
  <si>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</si>
  <si>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</si>
  <si>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</si>
  <si>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</si>
  <si>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</si>
  <si>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</si>
  <si>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</si>
  <si>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</si>
  <si>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</si>
  <si>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</si>
  <si>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</si>
  <si>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</si>
  <si>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</si>
  <si>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</si>
  <si>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</si>
  <si>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</si>
  <si>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</si>
  <si>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</si>
  <si>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</si>
  <si>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</si>
  <si>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</si>
  <si>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</si>
  <si>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</si>
  <si>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</si>
  <si>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</si>
  <si>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</si>
  <si>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</si>
  <si>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</si>
  <si>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</si>
  <si>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</si>
  <si>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</si>
  <si>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Montante Estimado em US$ X mil</t>
  </si>
  <si>
    <t>O saldo do item 3.09 será utilizado para complementar o mobiliário da UGPE</t>
  </si>
  <si>
    <t>Contrato de Empréstimo: 3168/OC-BR</t>
  </si>
  <si>
    <t>PROGRAMA DE SANEAMENTO AMBIENTAL DA CAESB</t>
  </si>
  <si>
    <t>Implantação do subsistema de produção de água do Bananal</t>
  </si>
  <si>
    <t>Recuperação da tomada d'água da Barragem Santa Maria</t>
  </si>
  <si>
    <t>Interligação do SAA do CAUB 1 ao SAA do Rio Descoberto</t>
  </si>
  <si>
    <t>2.1.1.1.1</t>
  </si>
  <si>
    <t>2.1.1.2.1</t>
  </si>
  <si>
    <t>2.1.1.4.2</t>
  </si>
  <si>
    <t>Concorrência Pública Nacional</t>
  </si>
  <si>
    <t>Apoio ao Gerenciamento do Programa BID</t>
  </si>
  <si>
    <t>1.3</t>
  </si>
  <si>
    <t xml:space="preserve">Sistema móvel para remoção de areia em ETEs e Elevatórias de esgotos </t>
  </si>
  <si>
    <t xml:space="preserve"> Amostradores Automáticos </t>
  </si>
  <si>
    <t>2.1.2.2.1</t>
  </si>
  <si>
    <t>2.2.2.1.1</t>
  </si>
  <si>
    <t>2.1.1.2.4</t>
  </si>
  <si>
    <t>CAESB</t>
  </si>
  <si>
    <t>Metodos de Licitação Nacional</t>
  </si>
  <si>
    <t>2.10</t>
  </si>
  <si>
    <t>2.11</t>
  </si>
  <si>
    <t>1.1</t>
  </si>
  <si>
    <t>4.1</t>
  </si>
  <si>
    <t>4.2</t>
  </si>
  <si>
    <t>4.3</t>
  </si>
  <si>
    <t>4.4</t>
  </si>
  <si>
    <t>1.2</t>
  </si>
  <si>
    <t>1.4</t>
  </si>
  <si>
    <t>1.5</t>
  </si>
  <si>
    <t>1.6</t>
  </si>
  <si>
    <t>1.7</t>
  </si>
  <si>
    <t>2.1.2.2.5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</si>
  <si>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</si>
  <si>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</si>
  <si>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</si>
  <si>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</si>
  <si>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</si>
  <si>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</si>
  <si>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</si>
  <si>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</si>
  <si>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</si>
  <si>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2.1.2.2.2</t>
  </si>
  <si>
    <t>2.1.2.2.7</t>
  </si>
  <si>
    <t>2.2.1.3.7</t>
  </si>
  <si>
    <t>2.2.1.6.2</t>
  </si>
  <si>
    <t>4.5</t>
  </si>
  <si>
    <t>2.2.1.2.2</t>
  </si>
  <si>
    <t>3.1</t>
  </si>
  <si>
    <t>2.1.1.1.4</t>
  </si>
  <si>
    <t>Implantação de sistema de  abastecimento de água nos condomínios Sobradinho I e II</t>
  </si>
  <si>
    <t>1.8</t>
  </si>
  <si>
    <t>2.1.1.1.6</t>
  </si>
  <si>
    <t>4.6</t>
  </si>
  <si>
    <t>4.7</t>
  </si>
  <si>
    <t>Atualização Cadastro Técnico</t>
  </si>
  <si>
    <t>2.2.1.2.1</t>
  </si>
  <si>
    <t>1.9</t>
  </si>
  <si>
    <t>2.2.1.1.3</t>
  </si>
  <si>
    <t xml:space="preserve">Gestão da Macromedição - substituição de medidores eletromagnéticos e modernização da área de macromedição </t>
  </si>
  <si>
    <t>4.9</t>
  </si>
  <si>
    <t>Serviços de troca de motores em elevatórias (a/e)</t>
  </si>
  <si>
    <t>2.2.1.3.1</t>
  </si>
  <si>
    <t>2.12</t>
  </si>
  <si>
    <t>Aquisição de motores para elevatórias (a/e)</t>
  </si>
  <si>
    <t>2.13</t>
  </si>
  <si>
    <t>3.2</t>
  </si>
  <si>
    <t>2.2.1.5.2</t>
  </si>
  <si>
    <t>Melhoria na rede de monitoramento de Recursos Hídricos da bacia do Lago Paranoá</t>
  </si>
  <si>
    <t>Aquisição equipamentos</t>
  </si>
  <si>
    <t>3.3</t>
  </si>
  <si>
    <t>Projeto de implantação de sistema de gerenciamento de dados de recursos hídricos</t>
  </si>
  <si>
    <t>2.2.1.5.3</t>
  </si>
  <si>
    <t>Aquisição de Hidrômetros</t>
  </si>
  <si>
    <t xml:space="preserve">Recuperação de interceptores nas regiões de Taguatinga e Sobradinho II  </t>
  </si>
  <si>
    <t>3.4</t>
  </si>
  <si>
    <t>Aquisição de Centrífuga Decanter – ETE Norte</t>
  </si>
  <si>
    <t>2.2.1.3.8</t>
  </si>
  <si>
    <t>4.8</t>
  </si>
  <si>
    <t>3.5</t>
  </si>
  <si>
    <t>3.6</t>
  </si>
  <si>
    <t>3.7</t>
  </si>
  <si>
    <t>2.14</t>
  </si>
  <si>
    <t>Aquisição de Macromedidores</t>
  </si>
  <si>
    <t>Fiscalização de Obras</t>
  </si>
  <si>
    <t>Serviços com instalação de equipamentos</t>
  </si>
  <si>
    <t>3.8</t>
  </si>
  <si>
    <t>3.9</t>
  </si>
  <si>
    <t>Inversor de 800 HP / 2.300 Volts para EAB PIP 001</t>
  </si>
  <si>
    <t>(30 unidades) para monitoramento do processo de 16 ETEs da Caesb</t>
  </si>
  <si>
    <t>Idem</t>
  </si>
  <si>
    <t xml:space="preserve">Atividade programada para iníciar no 3º Trimestre de 2015 e que não constava no PA em vigor (Abr-2015). </t>
  </si>
  <si>
    <t>Idem.</t>
  </si>
  <si>
    <t>TOTAL</t>
  </si>
  <si>
    <t>Automação de sistemas operacionais</t>
  </si>
  <si>
    <t>Serviços com fornecimento de equipamentos</t>
  </si>
  <si>
    <t>2.2.1.4.1</t>
  </si>
  <si>
    <t>2.15</t>
  </si>
  <si>
    <t>Aquisição equipamentos de laboratório de Instrumentação</t>
  </si>
  <si>
    <t>Aquisição de  Inversor de Frequência p/ elevatória Pipiripau</t>
  </si>
  <si>
    <t>7.1</t>
  </si>
  <si>
    <t>BR11035</t>
  </si>
  <si>
    <t>Serviços de automação de sistemas operacionais.</t>
  </si>
  <si>
    <t xml:space="preserve">Aquisição de Centro de Dados Manejáveis (Container Data Center), incluídos os serviços de instalação. </t>
  </si>
  <si>
    <t xml:space="preserve">Aquisição de equipamentos de processamento, armazenamento e comunicação para Centro de Dados Manejáveis </t>
  </si>
  <si>
    <t>07 lotes</t>
  </si>
  <si>
    <t>Implantação do Reservatório RAP RF2 001 e 2ª câmara REQ-GAM</t>
  </si>
  <si>
    <t>Etapa 1/3</t>
  </si>
  <si>
    <t>Construção de abrigo e instalação de 24 geradores de emergência.</t>
  </si>
  <si>
    <t>Etapa 1/2</t>
  </si>
  <si>
    <t xml:space="preserve">Melhorias na EAB do Rio Descoberto  (EAB RDE 001). </t>
  </si>
  <si>
    <t>Equipamentos de medição e controle de processos e laboratoriais para as ETE’s da CAESB.</t>
  </si>
  <si>
    <t>Aquisição de inversores de frequência para melhoria em CCM em diversas elevatórias (a/e)</t>
  </si>
  <si>
    <t>Serviços de Melhoria em CCM e instalação de inversores de frequência em diversas elevatórias (a/e)</t>
  </si>
  <si>
    <t>Geração de Energia Fotovoltáica - Ed. Sede</t>
  </si>
  <si>
    <t>Reforço no Sist. de Abastec. SPMW- Setor I, II, Vargem Bonita e Aeroporto</t>
  </si>
  <si>
    <t>0322/2014</t>
  </si>
  <si>
    <t>2.1.1.1.3</t>
  </si>
  <si>
    <t>Valores em US$ 1.000,00</t>
  </si>
  <si>
    <t>2.1.2.1.1</t>
  </si>
  <si>
    <t>Implantação de redes de esgotos na região do Grande Colorado (4 etapas)</t>
  </si>
  <si>
    <t>2.1.2.1.2</t>
  </si>
  <si>
    <t>Implantação de redes de esgotos no INCRA 8.</t>
  </si>
  <si>
    <t>2.1.2.1.3</t>
  </si>
  <si>
    <t>2.1.2.1.4</t>
  </si>
  <si>
    <t>Implantação de redes de esgotos em Nova Colina e Setor de Mansões de Sobradinho</t>
  </si>
  <si>
    <t>Levantamento, avaliação e reorganização da base de dados de ativos</t>
  </si>
  <si>
    <t>2.2.2.2.3</t>
  </si>
  <si>
    <t>Implantação de redes de esgotos na 5ª etapa do Lago Sul</t>
  </si>
  <si>
    <t>3304/2011</t>
  </si>
  <si>
    <t>2185/2013</t>
  </si>
  <si>
    <t>2.1.2.1.5</t>
  </si>
  <si>
    <t>6.612/2012</t>
  </si>
  <si>
    <t>Implantação de redes de esgotos no Jardim Botanico e São Bartolomeu 1ª Etapa</t>
  </si>
  <si>
    <t>10.111/2009 e
4.566/2014</t>
  </si>
  <si>
    <t>Etp1 06/02/13
Etp2 01/11/13
Etp3 25/01/13</t>
  </si>
  <si>
    <t>1.10</t>
  </si>
  <si>
    <t>1.11</t>
  </si>
  <si>
    <t>1.12</t>
  </si>
  <si>
    <t>1.13</t>
  </si>
  <si>
    <t>1.14</t>
  </si>
  <si>
    <t>1.15</t>
  </si>
  <si>
    <t>1.2 Reforço no Sist. de Abastec. SPMW- Setor I, II, Vargem Bonita e Aeroporto</t>
  </si>
  <si>
    <t>Obra de Contrapartida. Contrato em Execução.</t>
  </si>
  <si>
    <t>Não se aplica</t>
  </si>
  <si>
    <t>2.16</t>
  </si>
  <si>
    <t>Aquisição de Hidrômetros incluido serviços de instalação</t>
  </si>
  <si>
    <t>Contratação de empresa projetista</t>
  </si>
  <si>
    <t>Atualizado por : Gerência de Programas Internacionais/PREI/CAESB</t>
  </si>
  <si>
    <t>4 lotes;
 03 CT Firmados</t>
  </si>
  <si>
    <t>4.910/2012
4.911/2012
4.912/2012</t>
  </si>
  <si>
    <t>Obra de Contrapartida. (Contrato rescindido em 22/04/2015)</t>
  </si>
  <si>
    <t>Obra de Contrapartida. Contratada (Foi iniciada e no momento encontra-se paralisada)</t>
  </si>
  <si>
    <t>4703/2012</t>
  </si>
  <si>
    <t xml:space="preserve">Aquis.  Motor Elétrico de 5.500 hp </t>
  </si>
  <si>
    <t>Retrofit na Subestação Elétrica contemplando substituição de equipamentos elétricos de alta tensão na EE do Descoberto. Substituição de 04 (quatro) Disjuntores e 08 (oito) Seccionadoras de 138.000 Volts - (EAB RDE 001)</t>
  </si>
  <si>
    <t>08/01/2010
18/08/2014</t>
  </si>
  <si>
    <t>01/2011
02/2015</t>
  </si>
  <si>
    <t>7565/2014</t>
  </si>
  <si>
    <t>1144/2015</t>
  </si>
  <si>
    <t>2123/2014</t>
  </si>
  <si>
    <t>1205/2015</t>
  </si>
  <si>
    <t>Local: Balão Periquito</t>
  </si>
  <si>
    <t>Contratação complementar</t>
  </si>
  <si>
    <t>4075/2015</t>
  </si>
  <si>
    <t>Obra de Contrapartida em fase de contratação. CP 11/2015</t>
  </si>
  <si>
    <t>1.16</t>
  </si>
  <si>
    <t>1.17</t>
  </si>
  <si>
    <t xml:space="preserve">Implantação do parque Bernardo Sayão </t>
  </si>
  <si>
    <t>Empreendimento de compensação ambiental</t>
  </si>
  <si>
    <t>2.2.2.3.6</t>
  </si>
  <si>
    <t>Realizado pregão eletrônico e solicitado reembolso ao BID</t>
  </si>
  <si>
    <t>Gestão da Macromedição - construção do laboratório de macromedição</t>
  </si>
  <si>
    <t>Troca de motores em elevatórias (a/e)</t>
  </si>
  <si>
    <t>Prestação de serviços  para complementação, atualização e correções do GIS corporativo e levantamentos de campo</t>
  </si>
  <si>
    <t>Elaboração de  Sistema de Gestão de Perdas</t>
  </si>
  <si>
    <t>1.18</t>
  </si>
  <si>
    <t>Usado US$ = 3,85 (14/10/2015)</t>
  </si>
  <si>
    <r>
      <t xml:space="preserve">Método 
</t>
    </r>
    <r>
      <rPr>
        <b/>
        <i/>
        <sz val="12"/>
        <rFont val="Times New Roman"/>
        <family val="1"/>
      </rPr>
      <t>(Selecionar uma das Opções)</t>
    </r>
    <r>
      <rPr>
        <b/>
        <sz val="12"/>
        <rFont val="Times New Roman"/>
        <family val="1"/>
      </rPr>
      <t>*</t>
    </r>
  </si>
  <si>
    <t>Obra de Contrapartida. Contrato concluído.</t>
  </si>
  <si>
    <t>Atividade incluida. SDP prevista para 2º Trimestre de 2016.</t>
  </si>
  <si>
    <t>Obra de Contrapartida. Foram contratadas 3 etapas. Contratos em Execução. A  licitar a 4° Etapa no 2º Semestre de 2016.</t>
  </si>
  <si>
    <t>8612/2011</t>
  </si>
  <si>
    <t>2.2.2.3.2</t>
  </si>
  <si>
    <t>Recuperação estrutural e impermeabilização de unidades da ETA Descoberto</t>
  </si>
  <si>
    <t>10067/2012</t>
  </si>
  <si>
    <t>1.19</t>
  </si>
  <si>
    <t>Reforma e ampliação da ETE Sobradinho</t>
  </si>
  <si>
    <t>1236/2008</t>
  </si>
  <si>
    <t>2.1.2.2.4</t>
  </si>
  <si>
    <t>Ampliação do SES no Setor de Clubes Sul</t>
  </si>
  <si>
    <t>2471/2011</t>
  </si>
  <si>
    <t>2.1.2.1.6</t>
  </si>
  <si>
    <t xml:space="preserve">Aquisição de Centro de Dados Manejáveis </t>
  </si>
  <si>
    <t>5470/2013</t>
  </si>
  <si>
    <t>1.4 Implantação do Reservatório RAP RF2 001 e 2a câmara REQ-GAM</t>
  </si>
  <si>
    <t>2.17</t>
  </si>
  <si>
    <t>Contrapartida. Contrato concluído.</t>
  </si>
  <si>
    <t>Referem-se a atividades cuja publicação e processo licitatório inicirão no primeiro semestre de 2016, consoante  programação da tabela Usos e Fontes, portanto, nos primeiros 18 meses do projeto, razão de sua inclusão nesta atualização do PA.</t>
  </si>
  <si>
    <t>Contrapartida. Foram firmados dois contratos: Contrato 8075/11 concluido; Contrato 8525/15 em execução.</t>
  </si>
  <si>
    <t>1.21</t>
  </si>
  <si>
    <t xml:space="preserve">Aquisição de maquinário para manutenção de redes  </t>
  </si>
  <si>
    <t>7869/2015</t>
  </si>
  <si>
    <t>5444/2015</t>
  </si>
  <si>
    <t>6404/2015</t>
  </si>
  <si>
    <t>5446/2015</t>
  </si>
  <si>
    <t>8095/2015</t>
  </si>
  <si>
    <t>7978/2015</t>
  </si>
  <si>
    <t>1888/2015</t>
  </si>
  <si>
    <t>GERAL</t>
  </si>
  <si>
    <t>ITEM</t>
  </si>
  <si>
    <t>Atividade incluida. Não constava no PA em vigor (Abr-2015)</t>
  </si>
  <si>
    <t>Atividade incluída. Não constava no PA em vigor (Abr-2015).</t>
  </si>
  <si>
    <t xml:space="preserve">Instalação de geradores de emergência para  estações elevatórias de esgotos. </t>
  </si>
  <si>
    <t>3.5 Serviços de troca de motores em elevatórias (a/e)</t>
  </si>
  <si>
    <t>3.6 Serviços de Melhoria CCM e instalação de inversores de frequencia em diversas elevatórias (a/e)</t>
  </si>
  <si>
    <t>3.7 Geração Energia Fotovoltáica - Ed. Sede</t>
  </si>
  <si>
    <t>Não há previsão para o período em pauta.</t>
  </si>
  <si>
    <t>3.8 Serviços de automação de sistemas operacionais -com fornecimento de equipamentos</t>
  </si>
  <si>
    <t>3.9 Levantamento, avaliação e reorganização da base de dados de ativos</t>
  </si>
  <si>
    <t>5.1</t>
  </si>
  <si>
    <t>6.1</t>
  </si>
  <si>
    <t>Prestação de serviço de telemetria e controle em 10 DMCs já implantados, por 12 meses</t>
  </si>
  <si>
    <t>3.2 Prestação e serviços para complementação, atualização e correções do GIS corporativo e levantamentos de campo (ataualização de cadastro técnico)</t>
  </si>
  <si>
    <t>Adequações das ETE Sul e Norte</t>
  </si>
  <si>
    <t>Objeto: Prestação de serviço especializado para especificação técnica, fornecimento e instalação, configuração, pré-operação, e manutenção por um período de cinco anos, de um sistema de telemetria de monitoramento e controle de pressões em 10 (dez) DMCs da Caesb, no Distrito Federal, com vistas ao acompanhamento contínuo da operação da rede de distribuição de água e à sistematização de ações de controle de perdas, cujo objetivo mais amplo é o de reduzir as perdas no sistema de abastecimento de água do Distrito Federal.</t>
  </si>
  <si>
    <t>Prestação de Serviços de controle ativo de vazamentos</t>
  </si>
  <si>
    <t xml:space="preserve">3.3 Prestação de serviços para implantação de telemetria e controle de pressão em dez distritos de medição e controle (dmcs) no DF
</t>
  </si>
  <si>
    <t xml:space="preserve">
3.4. Prestação de serviço de controle ativo de vazamentos em dois distritos de medição e controle (DMCs) no DF
</t>
  </si>
  <si>
    <t>Objeto: Prestação de serviço especializado para Controle Ativo de Vazamentos nas redes de distribuição de água de dois DMCs, localizados nas regiões administrativas de Brazlândia e Candangolândia, no Distrito Federal, com utilização de sensores acústicos dotados de equipamentos de telemetria associados a sensores de pressão, equipamentos para captação dos dados dos sensores, software para análise conjunta de dados de ruído e de perdas de carga com indicação dos pontos de vazamento. Contempla a instalação e operação da solução completa para a realização dos serviços, incluindo todos os equipamentos, dentre os quais os de telemetria, a transmissão dos dados para servidor de dados próprio da CONTRATADA, e os softwares de análise acústica e hidráulica. Toda a instrumentação e softwares utilizados nos serviços deverão ficar à disposição da CAESB no período de realização das atividades previstas, sendo disponibilizado via WEB interface de análise do monitoramento realizado para acompanhamento pelos técnicos da CAESB.</t>
  </si>
  <si>
    <t>Remanejamento das Adutoras SAT.TAG.011, AAT.GUA.010 e rede de abastecimento de água do Complexo da Policia Civil (paralelas à EPIG) e Remanejamento do Interceptor INT.CRZ.002 (paralelo à EPIG)</t>
  </si>
  <si>
    <t>2.1.1.4.4
2.1.2.2.5</t>
  </si>
  <si>
    <t>Em função das obras do implantação do Viaduto na interseção Viária da EPIG com a Estrada Contorno do Bosque</t>
  </si>
  <si>
    <t>1.20</t>
  </si>
  <si>
    <t>Empreendimento novo, incluído em  função das obras do implantação de Viaduto na interseção Viária da EPIG com a Estrada Contorno do Bosque. Os recursos são dos empreendimentos 2.1.1.4.4  no valor de US$ 925,75 mil e do empreendimento 2.1.2.2.5 no valor de US$ 607,06 mil, totalizando US$1.532,81 mil.</t>
  </si>
  <si>
    <t>2.18</t>
  </si>
  <si>
    <t>2.19</t>
  </si>
  <si>
    <t>2.20</t>
  </si>
  <si>
    <t>2.21</t>
  </si>
  <si>
    <t>2.22</t>
  </si>
  <si>
    <t>2.23</t>
  </si>
  <si>
    <t>2.24</t>
  </si>
  <si>
    <t>4290/2013</t>
  </si>
  <si>
    <t>8210/2013</t>
  </si>
  <si>
    <t>9369/2013</t>
  </si>
  <si>
    <t>2282/2014</t>
  </si>
  <si>
    <t>4854/2013</t>
  </si>
  <si>
    <t>2901/2014</t>
  </si>
  <si>
    <t>1.3.1</t>
  </si>
  <si>
    <t xml:space="preserve">NE 4239/2015 </t>
  </si>
  <si>
    <t>NE 4291/2015</t>
  </si>
  <si>
    <t>NE 4210/2015</t>
  </si>
  <si>
    <t>Atividade 1.3.1 do Quadro de Usos e Fontes. Publicação da MI prevista para o 1º Trimestre de 2016. Estão prontos TR, orçamento e MI.</t>
  </si>
  <si>
    <t>Atividade 1.2 do Quadro de Usos e Fontes. Publicação da MI prevista para o 2º Trimestre de 2016.</t>
  </si>
  <si>
    <t>Atividade reprogramada para iniciar no 2º trimestre de 2016.</t>
  </si>
  <si>
    <t>Atividade incluida. Referem-se a aos Processos de Nº 2901/2014 e 2282/2014 e respectivamente às seguintes Notas de Empenho: 4239, 4210, 4291, 4207, todas de 2015, e às ARP 69/2014 e 72/2014. Valor solicitado como reembolso.</t>
  </si>
  <si>
    <t>Atividade cuja publicação e processo licitatório iniciarão no primeiro semestre de 2016, consoante com programação da tabela Usos e Fontes, portanto, nos primeiros 18 meses do projeto, razão de sua inclusão nesta atualização do PA.</t>
  </si>
  <si>
    <t>Atividade reprogramada para iniciar para iniciar no 1º trimestre de 2016.</t>
  </si>
  <si>
    <t>Licitação composta por 03 lotes
- ETA Lago Sul (ETA-LS1)
- ETA Paranoá
- ETA Vale do Amanhecer</t>
  </si>
  <si>
    <t>Melhorias em Estações de Tratamento de Água</t>
  </si>
  <si>
    <t>Licitação reorganizada em 03 lotes, cuja publicidade deverá ocorrer no 1º trimestre de 2016.</t>
  </si>
  <si>
    <t>2.1.1.3.2
2.1.1.3.3
2.1.1.3.4</t>
  </si>
  <si>
    <t>1.8 Remanejamento das Adutoras SAT.TAG.011, AAT.GUA.010 e rede de abastecimento de água do Complexo da Policia Civil (paralelas à EPIG) e Remanejamento do Interceptor INT.CRZ.002 (paralelo à EPIG)</t>
  </si>
  <si>
    <t>1.9 Implantação de redes de esgotos na região do Grande Colorado (4 etapas)</t>
  </si>
  <si>
    <t>1.10 Implantação de redes de esgotos na 5ª etapa do Lago Sul</t>
  </si>
  <si>
    <t>1.11 Implantação de redes de esgotos na 5ª etapa do Lago Sul - Complementação</t>
  </si>
  <si>
    <t>1.12 Implantação de redes de esgotos no INCRA 8.</t>
  </si>
  <si>
    <t>1.13 Implantação de redes de esgotos no Jardim Botanico e São Bartolomeu 1ª Etapa</t>
  </si>
  <si>
    <t>1.14 Implantação de redes de esgotos em Nova Colina e Setor de Mansões de Sobradinho</t>
  </si>
  <si>
    <t>1.15 Ampliação do SES Setor de Clubes Sul</t>
  </si>
  <si>
    <t>Atualização No: 04 (B)</t>
  </si>
  <si>
    <t>1.3.3</t>
  </si>
  <si>
    <t>Estudo de tratabilidade e elaboração de projeto básico para readequação da ETA  do Rio Descoberto</t>
  </si>
  <si>
    <t>Projeto de readequação da antiga ETA Taguatinga</t>
  </si>
  <si>
    <t>1.3.5</t>
  </si>
  <si>
    <t>1.3.6</t>
  </si>
  <si>
    <t xml:space="preserve">Elaboração de projetos técnicos de laboratórios; </t>
  </si>
  <si>
    <t>Elaboração de projetos técnicos visando a melhoria de SAA e SES.</t>
  </si>
  <si>
    <t>4.10</t>
  </si>
  <si>
    <t>Diagnóstico operacional, modelagem hidráulica e projeto de setorização de sistemas de abastecimentode água do Distrito Federal.</t>
  </si>
  <si>
    <t>Geradores de emergência para  estações elevatórias de esgotos e conjuntos geradores s/ rodas de 500 Kva</t>
  </si>
  <si>
    <t>4.2 Fiscalização de obras.</t>
  </si>
  <si>
    <t>4.5 Elaboração de projetos técnicos de laboratórios</t>
  </si>
  <si>
    <t>4.3 Elaboração de projetos técnicos visando a melhoria dos SAA e SES.</t>
  </si>
  <si>
    <t>Atividade reprogramada para iniciar no 1º Trimestre de 2016.</t>
  </si>
  <si>
    <t>Atividade nova, programada para inciar no segundo trimestre de 2016</t>
  </si>
  <si>
    <t>Seleção composta por 02 lotes. Lote 01 - SAA Taguatinga e Ceilância possui TDR, orçamento. A MI deverá ser publicada em janeiro de 2016. O segundo lote, contemplando os SAA das demais áreas do DF, deverá ter MI publicada em março de 2016.</t>
  </si>
  <si>
    <t>??</t>
  </si>
  <si>
    <t>1.1 Implantação do subsistema de produção de água do Bananal</t>
  </si>
  <si>
    <t>Obra de contrapartida. Contrato em execução.</t>
  </si>
  <si>
    <t>Obra de contrapartida. Primeira licitação publicada em set/2015. Fracassada por inhabilitação das licitantes. Publicação reprogramada para mai/2016.</t>
  </si>
  <si>
    <t>Aquisição de Escavadeira hidraulica/esteira; Retroescavadeira 4x2/pneu; Retroescavadeira 4x4/pneu e mini escavadeira para limpeza nas  ETEs.</t>
  </si>
  <si>
    <t>NE 4207/2015</t>
  </si>
  <si>
    <t>Compra de Hidrômetros no valor de US$ 4.496,22. Pregão realizado em 10/02/2014, cfm ARP 069/2014 e 072/2014. Referem-se aos processos 4290/2013, 8210/2013, 9369/2013, 4854/2013 e 22/2014. Parte do valor solicitado no pedido de adiantamento nº 03 (US$ 2,01milhões).</t>
  </si>
  <si>
    <t>NEs 1869,  2184 e 1888, todas de 2014</t>
  </si>
  <si>
    <t>NEs 2294 e 3220, ambas de 2014</t>
  </si>
  <si>
    <t>NEs 3218 e 3219, ambas de 2014</t>
  </si>
  <si>
    <t>NE 3562/2014</t>
  </si>
  <si>
    <t>CT 08485/2014</t>
  </si>
  <si>
    <t xml:space="preserve">Aquisição de disjuntores a vácuo </t>
  </si>
  <si>
    <t>2.1.2.2.3.a
2.2.2.3.2.b
2.2.2.3.3.b</t>
  </si>
  <si>
    <t>2.25</t>
  </si>
  <si>
    <t>CT 8393/2013</t>
  </si>
  <si>
    <t>Aquisição composta por 03 lotes:
- Aquisição de disjuntores a vácuo (Elevatória de Esgotos E4 e E1 do Lago Norte e Elevatória Asa Delta);
- Aquisição de disjuntores a vácuo para ETA Pipiripau e ETA Descoberto;
- Aquisição de disjuntores a vácuo para ETE Norte</t>
  </si>
  <si>
    <t>7095/2007</t>
  </si>
  <si>
    <r>
      <t xml:space="preserve">Método 
</t>
    </r>
    <r>
      <rPr>
        <b/>
        <i/>
        <sz val="12"/>
        <rFont val="Times New Roman"/>
        <family val="1"/>
      </rPr>
      <t>(Selecionar uma das Opções)</t>
    </r>
  </si>
  <si>
    <t>Aquisição de 24 geradores de emergência e 02 geradore sobre rodas de 500 Kva.</t>
  </si>
  <si>
    <t>1.1.a</t>
  </si>
  <si>
    <t>2.2.1.1.1.a</t>
  </si>
  <si>
    <t>2.2.1.1.1.b</t>
  </si>
  <si>
    <t>1.6 Melhorias em Estações de Tratamento de Água</t>
  </si>
  <si>
    <r>
      <rPr>
        <u val="single"/>
        <sz val="12"/>
        <rFont val="Times New Roman"/>
        <family val="1"/>
      </rPr>
      <t>Seleção composta pelas seguintes atividades:</t>
    </r>
    <r>
      <rPr>
        <sz val="12"/>
        <rFont val="Times New Roman"/>
        <family val="1"/>
      </rPr>
      <t xml:space="preserve">
- Laboratório de Automação - PGOA;
- Readequação e ampliação do laboratório Central - PGOQ;
- Laboratório de micromedição - PGOM</t>
    </r>
  </si>
  <si>
    <t>4.4 Elaboração de projetos de eficiência energética e melhoria das ETEs Sul e Norte de Brasília.</t>
  </si>
  <si>
    <t xml:space="preserve">Contempla as Atividades que estavam programadas para o 1º; 3º e 4º Trimestres de 2016 e que estão sendo antecipadas. </t>
  </si>
  <si>
    <t xml:space="preserve">Atividades programadas para iníciar no 4º Trimestre de 2016 e que estão sendo antecipadas. </t>
  </si>
  <si>
    <t xml:space="preserve">4.6 Estudo de tratabilidade e elaboração do projeto básico para readequação da ETE do Rio Descoberto. </t>
  </si>
  <si>
    <t>4.7 Projeto de redequação da antiga ETA de Taguatinha</t>
  </si>
  <si>
    <t>4.8 Diagnóstico operacional, modelagem hidráulica e projeto de setorização de sistemas de abastecimento de água do DF.</t>
  </si>
  <si>
    <t>4.9 Elaboração de  Sistema de Gestão de Perdas.</t>
  </si>
  <si>
    <t>4.10 Projeto de implantação de sistema de gerenciamento de dados de recursos hídricos.</t>
  </si>
  <si>
    <t>1.22</t>
  </si>
  <si>
    <t>1.23</t>
  </si>
  <si>
    <t>Implantação do SES do Setor Habitacional Sol Nascente</t>
  </si>
  <si>
    <t>Implantação do SES do Setor Noroeste</t>
  </si>
  <si>
    <t>0557/2011</t>
  </si>
  <si>
    <t>9996/2011</t>
  </si>
  <si>
    <t>2.1.2.1.7</t>
  </si>
  <si>
    <t>2.1.2.1.8</t>
  </si>
  <si>
    <t>1.18 Reforma e ampliação da ETE Sobradinho</t>
  </si>
  <si>
    <t>1.23 Implantação do parque Bernardo Sayão</t>
  </si>
  <si>
    <t>1.20 Instalação de Geradores de emergência para  estações elevatórias de esgotos e para polimentos finais nas ETEs  Sul e Norte.</t>
  </si>
  <si>
    <t>1.21 Gestão da Macromedição - construção de laboratório de macromedição</t>
  </si>
  <si>
    <t>1.22 Recuperação estrutural e impermeabilização de unidades da ETA Descoberto</t>
  </si>
  <si>
    <t>9222/2015</t>
  </si>
  <si>
    <t>1.3.2
1.3.4</t>
  </si>
  <si>
    <t>2.2.2.3.3.a</t>
  </si>
  <si>
    <t>2.2.1.2.6</t>
  </si>
  <si>
    <t>2.2.1.2.8</t>
  </si>
  <si>
    <t>2.2.1.2.3.a</t>
  </si>
  <si>
    <t>Aquisição de 02 reguladores automáticos de tensão para motores síncronos de 5.500Hp e 11.000 Hp</t>
  </si>
  <si>
    <t>9221/2015</t>
  </si>
  <si>
    <t>2.1.1.2.4.c</t>
  </si>
  <si>
    <t>2.1.1.2.4.a</t>
  </si>
  <si>
    <t>2.26</t>
  </si>
  <si>
    <t>2.7 Aquisição de geradores de emergência para  estações elevatórias de esgotos e dois conjuntos geradores s/ rodas de 500 Kva.</t>
  </si>
  <si>
    <t>2.8 a 2.11 Aquisição de Hidrômetros. Item 2.2.1.1.1.a  da tabela Usos e Fontes.</t>
  </si>
  <si>
    <t>2.12 a 2.16 Aquisição de Hidrômetros.  Item 2.2.1.1.1.b  da tabela Usos e Fontes.</t>
  </si>
  <si>
    <t xml:space="preserve">2.17 Gestão da Macromedição - substituição de medidores eletromagnéticos e modernização da área de macromedição </t>
  </si>
  <si>
    <t>2.18 Aquisição de motores para elevatórias (a/e)</t>
  </si>
  <si>
    <t>2.19 Aquisição de inversores de frequência para melhoria em CCM em diversas elevatórias (agua /esgotos)</t>
  </si>
  <si>
    <t>2.20 Aquisição de  Inversor de Frequência p/ elevatória Pipiripau</t>
  </si>
  <si>
    <t>2.21 Automação de Sistemas Operacionais - Aquisição equipamenos de laboratório de instrumentação</t>
  </si>
  <si>
    <t>2.22 Melhoria na rede de monitoramento de Recursos Hídricos da bacia do Lago Paranoá</t>
  </si>
  <si>
    <t>2.23 Aquisição de Maquinário para manutenção de redes</t>
  </si>
  <si>
    <t xml:space="preserve">2.24 Aquisição de Centro de Dados Manejáveis (Container Data Center), incluídos os serviços de instalação. </t>
  </si>
  <si>
    <t>2.25 Aquisição de Centro de Dados Manejáveis</t>
  </si>
  <si>
    <t>Elaboração de  estudos e projetos de eficiência energética e de melhorias opercaionais em unidades da Caesb</t>
  </si>
  <si>
    <r>
      <rPr>
        <u val="single"/>
        <sz val="12"/>
        <rFont val="Times New Roman"/>
        <family val="1"/>
      </rPr>
      <t>Seleção composta pelas seguintes atividades</t>
    </r>
    <r>
      <rPr>
        <sz val="12"/>
        <rFont val="Times New Roman"/>
        <family val="1"/>
      </rPr>
      <t xml:space="preserve">:
- Avaliação de eficiência energéica de conjuntos elevat/reservat. dos  SAAs;
- Melhoria do desempenho energético de elevatórias dos SES; 
- Projeto de Melhorias Operacionais e de Segurança dos SES nas ETEs  Sul, Norte, Gama e Melchior;
- Projeto básico para o aproveitamento hidro-energético da descarga de efluentes das ETE de Samambaia e Melchior; e 
-  Projeto básico para a melhorias  das ETE Sul e Norte de Brasília
</t>
    </r>
  </si>
  <si>
    <t>Atualização No : 04 (C)</t>
  </si>
  <si>
    <t>Atualizado em: 22/01/2016</t>
  </si>
  <si>
    <r>
      <t>Atualizado em: 22</t>
    </r>
    <r>
      <rPr>
        <b/>
        <sz val="12"/>
        <color indexed="10"/>
        <rFont val="Times New Roman"/>
        <family val="1"/>
      </rPr>
      <t>/01/2016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</si>
</sst>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416]mmm\-yy;@"/>
    <numFmt numFmtId="166" formatCode="#,##0.00_ ;\-#,##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Calibri"/>
      <family val="2"/>
    </font>
    <font>
      <b/>
      <sz val="12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40" fillId="40" borderId="0" applyNumberFormat="0" applyBorder="0" applyAlignment="0" applyProtection="0"/>
    <xf numFmtId="0" fontId="3" fillId="29" borderId="0" applyNumberFormat="0" applyBorder="0" applyAlignment="0" applyProtection="0"/>
    <xf numFmtId="0" fontId="40" fillId="41" borderId="0" applyNumberFormat="0" applyBorder="0" applyAlignment="0" applyProtection="0"/>
    <xf numFmtId="0" fontId="3" fillId="31" borderId="0" applyNumberFormat="0" applyBorder="0" applyAlignment="0" applyProtection="0"/>
    <xf numFmtId="0" fontId="40" fillId="42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4" fillId="5" borderId="0" applyNumberFormat="0" applyBorder="0" applyAlignment="0" applyProtection="0"/>
    <xf numFmtId="0" fontId="42" fillId="45" borderId="1" applyNumberFormat="0" applyAlignment="0" applyProtection="0"/>
    <xf numFmtId="0" fontId="5" fillId="46" borderId="2" applyNumberFormat="0" applyAlignment="0" applyProtection="0"/>
    <xf numFmtId="0" fontId="43" fillId="47" borderId="3" applyNumberFormat="0" applyAlignment="0" applyProtection="0"/>
    <xf numFmtId="0" fontId="6" fillId="48" borderId="4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50" borderId="1" applyNumberFormat="0" applyAlignment="0" applyProtection="0"/>
    <xf numFmtId="0" fontId="12" fillId="13" borderId="2" applyNumberFormat="0" applyAlignment="0" applyProtection="0"/>
    <xf numFmtId="0" fontId="50" fillId="0" borderId="11" applyNumberFormat="0" applyFill="0" applyAlignment="0" applyProtection="0"/>
    <xf numFmtId="0" fontId="13" fillId="0" borderId="12" applyNumberFormat="0" applyFill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4" fontId="56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14" fontId="31" fillId="0" borderId="0" xfId="0" applyNumberFormat="1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31" fillId="0" borderId="0" xfId="92" applyFont="1" applyFill="1" applyBorder="1" applyAlignment="1">
      <alignment vertical="center" wrapText="1"/>
      <protection/>
    </xf>
    <xf numFmtId="0" fontId="30" fillId="0" borderId="0" xfId="92" applyFont="1">
      <alignment/>
      <protection/>
    </xf>
    <xf numFmtId="0" fontId="31" fillId="0" borderId="0" xfId="92" applyFont="1" applyFill="1" applyBorder="1" applyAlignment="1">
      <alignment horizontal="left" vertical="center" wrapText="1"/>
      <protection/>
    </xf>
    <xf numFmtId="0" fontId="30" fillId="0" borderId="19" xfId="92" applyFont="1" applyBorder="1">
      <alignment/>
      <protection/>
    </xf>
    <xf numFmtId="0" fontId="56" fillId="0" borderId="19" xfId="0" applyFont="1" applyBorder="1" applyAlignment="1">
      <alignment/>
    </xf>
    <xf numFmtId="0" fontId="0" fillId="0" borderId="0" xfId="0" applyAlignment="1">
      <alignment/>
    </xf>
    <xf numFmtId="0" fontId="20" fillId="0" borderId="0" xfId="93" applyFont="1" applyFill="1" applyBorder="1" applyAlignment="1">
      <alignment horizontal="left" vertical="center" wrapText="1"/>
      <protection/>
    </xf>
    <xf numFmtId="0" fontId="20" fillId="0" borderId="20" xfId="93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/>
    </xf>
    <xf numFmtId="0" fontId="60" fillId="0" borderId="2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/>
    </xf>
    <xf numFmtId="0" fontId="19" fillId="0" borderId="0" xfId="94" applyFont="1" applyFill="1" applyBorder="1" applyAlignment="1">
      <alignment vertical="center" wrapText="1"/>
      <protection/>
    </xf>
    <xf numFmtId="0" fontId="27" fillId="0" borderId="21" xfId="94" applyFont="1" applyFill="1" applyBorder="1" applyAlignment="1">
      <alignment vertical="center" wrapText="1"/>
      <protection/>
    </xf>
    <xf numFmtId="0" fontId="61" fillId="0" borderId="0" xfId="0" applyFont="1" applyAlignment="1">
      <alignment/>
    </xf>
    <xf numFmtId="0" fontId="26" fillId="55" borderId="22" xfId="93" applyFont="1" applyFill="1" applyBorder="1" applyAlignment="1">
      <alignment horizontal="left" vertical="center" wrapText="1"/>
      <protection/>
    </xf>
    <xf numFmtId="0" fontId="61" fillId="0" borderId="23" xfId="0" applyFont="1" applyBorder="1" applyAlignment="1">
      <alignment horizontal="left" vertical="center" wrapText="1"/>
    </xf>
    <xf numFmtId="0" fontId="26" fillId="55" borderId="24" xfId="93" applyFont="1" applyFill="1" applyBorder="1" applyAlignment="1">
      <alignment horizontal="left" vertical="center" wrapText="1"/>
      <protection/>
    </xf>
    <xf numFmtId="0" fontId="61" fillId="0" borderId="25" xfId="0" applyFont="1" applyBorder="1" applyAlignment="1">
      <alignment horizontal="left" vertical="center" wrapText="1"/>
    </xf>
    <xf numFmtId="0" fontId="62" fillId="55" borderId="26" xfId="0" applyFont="1" applyFill="1" applyBorder="1" applyAlignment="1">
      <alignment horizontal="center" vertical="center"/>
    </xf>
    <xf numFmtId="0" fontId="26" fillId="55" borderId="27" xfId="93" applyFont="1" applyFill="1" applyBorder="1" applyAlignment="1">
      <alignment horizontal="left" vertical="center" wrapText="1"/>
      <protection/>
    </xf>
    <xf numFmtId="0" fontId="61" fillId="0" borderId="28" xfId="0" applyFont="1" applyBorder="1" applyAlignment="1">
      <alignment horizontal="left" vertical="center" wrapText="1"/>
    </xf>
    <xf numFmtId="0" fontId="26" fillId="55" borderId="29" xfId="93" applyFont="1" applyFill="1" applyBorder="1" applyAlignment="1">
      <alignment horizontal="left" vertical="center" wrapText="1"/>
      <protection/>
    </xf>
    <xf numFmtId="0" fontId="61" fillId="0" borderId="30" xfId="0" applyFont="1" applyFill="1" applyBorder="1" applyAlignment="1">
      <alignment horizontal="left" vertical="center" wrapText="1"/>
    </xf>
    <xf numFmtId="0" fontId="27" fillId="0" borderId="23" xfId="94" applyFont="1" applyFill="1" applyBorder="1" applyAlignment="1">
      <alignment vertical="center" wrapText="1"/>
      <protection/>
    </xf>
    <xf numFmtId="0" fontId="27" fillId="0" borderId="31" xfId="94" applyFont="1" applyFill="1" applyBorder="1" applyAlignment="1">
      <alignment vertical="center" wrapText="1"/>
      <protection/>
    </xf>
    <xf numFmtId="0" fontId="27" fillId="0" borderId="30" xfId="0" applyFont="1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27" fillId="0" borderId="30" xfId="94" applyFont="1" applyFill="1" applyBorder="1" applyAlignment="1">
      <alignment vertical="center" wrapText="1"/>
      <protection/>
    </xf>
    <xf numFmtId="0" fontId="27" fillId="0" borderId="32" xfId="94" applyFont="1" applyFill="1" applyBorder="1" applyAlignment="1">
      <alignment vertical="center" wrapText="1"/>
      <protection/>
    </xf>
    <xf numFmtId="0" fontId="57" fillId="0" borderId="0" xfId="0" applyFont="1" applyAlignment="1">
      <alignment horizontal="justify" vertical="center"/>
    </xf>
    <xf numFmtId="0" fontId="30" fillId="0" borderId="26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justify" vertical="center" wrapText="1"/>
    </xf>
    <xf numFmtId="0" fontId="30" fillId="56" borderId="21" xfId="93" applyFont="1" applyFill="1" applyBorder="1" applyAlignment="1">
      <alignment horizontal="left" vertical="center" wrapText="1"/>
      <protection/>
    </xf>
    <xf numFmtId="0" fontId="30" fillId="56" borderId="0" xfId="93" applyFont="1" applyFill="1" applyBorder="1" applyAlignment="1">
      <alignment horizontal="left" vertical="center" wrapText="1"/>
      <protection/>
    </xf>
    <xf numFmtId="0" fontId="30" fillId="56" borderId="21" xfId="93" applyFont="1" applyFill="1" applyBorder="1" applyAlignment="1" applyProtection="1">
      <alignment horizontal="left" vertical="center" wrapText="1"/>
      <protection locked="0"/>
    </xf>
    <xf numFmtId="0" fontId="31" fillId="0" borderId="33" xfId="73" applyFont="1" applyBorder="1" applyAlignment="1">
      <alignment horizontal="center" vertical="center"/>
      <protection/>
    </xf>
    <xf numFmtId="0" fontId="30" fillId="56" borderId="21" xfId="0" applyFont="1" applyFill="1" applyBorder="1" applyAlignment="1">
      <alignment vertical="center" wrapText="1"/>
    </xf>
    <xf numFmtId="0" fontId="30" fillId="57" borderId="34" xfId="0" applyFont="1" applyFill="1" applyBorder="1" applyAlignment="1">
      <alignment horizontal="center" vertical="top" wrapText="1"/>
    </xf>
    <xf numFmtId="0" fontId="30" fillId="56" borderId="21" xfId="93" applyFont="1" applyFill="1" applyBorder="1" applyAlignment="1">
      <alignment horizontal="left" vertical="center" wrapText="1"/>
      <protection/>
    </xf>
    <xf numFmtId="0" fontId="34" fillId="56" borderId="35" xfId="95" applyFont="1" applyFill="1" applyBorder="1" applyAlignment="1">
      <alignment vertical="center" wrapText="1"/>
      <protection/>
    </xf>
    <xf numFmtId="0" fontId="30" fillId="56" borderId="21" xfId="0" applyFont="1" applyFill="1" applyBorder="1" applyAlignment="1">
      <alignment vertical="center" wrapText="1"/>
    </xf>
    <xf numFmtId="0" fontId="30" fillId="0" borderId="21" xfId="92" applyFont="1" applyFill="1" applyBorder="1" applyAlignment="1">
      <alignment vertical="center" wrapText="1"/>
      <protection/>
    </xf>
    <xf numFmtId="0" fontId="56" fillId="0" borderId="21" xfId="0" applyFont="1" applyBorder="1" applyAlignment="1">
      <alignment/>
    </xf>
    <xf numFmtId="0" fontId="30" fillId="56" borderId="21" xfId="0" applyFont="1" applyFill="1" applyBorder="1" applyAlignment="1">
      <alignment vertical="center" wrapText="1"/>
    </xf>
    <xf numFmtId="0" fontId="57" fillId="0" borderId="36" xfId="0" applyFont="1" applyBorder="1" applyAlignment="1">
      <alignment horizontal="left"/>
    </xf>
    <xf numFmtId="0" fontId="56" fillId="0" borderId="21" xfId="0" applyFont="1" applyBorder="1" applyAlignment="1">
      <alignment horizontal="justify" vertical="center" wrapText="1"/>
    </xf>
    <xf numFmtId="0" fontId="30" fillId="56" borderId="21" xfId="0" applyFont="1" applyFill="1" applyBorder="1" applyAlignment="1">
      <alignment horizontal="left" vertical="center"/>
    </xf>
    <xf numFmtId="0" fontId="30" fillId="56" borderId="34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56" fillId="58" borderId="26" xfId="0" applyFont="1" applyFill="1" applyBorder="1" applyAlignment="1">
      <alignment vertical="center" wrapText="1"/>
    </xf>
    <xf numFmtId="0" fontId="30" fillId="0" borderId="21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37" xfId="0" applyFont="1" applyBorder="1" applyAlignment="1">
      <alignment horizontal="justify" vertical="center" wrapText="1"/>
    </xf>
    <xf numFmtId="0" fontId="56" fillId="0" borderId="38" xfId="0" applyFont="1" applyBorder="1" applyAlignment="1">
      <alignment horizontal="justify" vertical="center" wrapText="1"/>
    </xf>
    <xf numFmtId="4" fontId="56" fillId="0" borderId="0" xfId="0" applyNumberFormat="1" applyFont="1" applyBorder="1" applyAlignment="1">
      <alignment/>
    </xf>
    <xf numFmtId="10" fontId="56" fillId="0" borderId="0" xfId="0" applyNumberFormat="1" applyFont="1" applyBorder="1" applyAlignment="1">
      <alignment/>
    </xf>
    <xf numFmtId="0" fontId="30" fillId="56" borderId="39" xfId="93" applyFont="1" applyFill="1" applyBorder="1" applyAlignment="1">
      <alignment horizontal="left" vertical="center" wrapText="1"/>
      <protection/>
    </xf>
    <xf numFmtId="0" fontId="34" fillId="56" borderId="0" xfId="95" applyFont="1" applyFill="1" applyBorder="1" applyAlignment="1">
      <alignment vertical="center" wrapText="1"/>
      <protection/>
    </xf>
    <xf numFmtId="0" fontId="30" fillId="56" borderId="35" xfId="93" applyFont="1" applyFill="1" applyBorder="1" applyAlignment="1">
      <alignment horizontal="left" vertical="center" wrapText="1"/>
      <protection/>
    </xf>
    <xf numFmtId="0" fontId="57" fillId="58" borderId="40" xfId="0" applyFont="1" applyFill="1" applyBorder="1" applyAlignment="1">
      <alignment vertical="center" wrapText="1"/>
    </xf>
    <xf numFmtId="0" fontId="56" fillId="58" borderId="40" xfId="0" applyFont="1" applyFill="1" applyBorder="1" applyAlignment="1">
      <alignment vertical="center" wrapText="1"/>
    </xf>
    <xf numFmtId="0" fontId="57" fillId="58" borderId="26" xfId="0" applyFont="1" applyFill="1" applyBorder="1" applyAlignment="1">
      <alignment vertical="center" wrapText="1"/>
    </xf>
    <xf numFmtId="0" fontId="30" fillId="56" borderId="32" xfId="93" applyFont="1" applyFill="1" applyBorder="1" applyAlignment="1">
      <alignment horizontal="left" vertical="center" wrapText="1"/>
      <protection/>
    </xf>
    <xf numFmtId="0" fontId="30" fillId="0" borderId="33" xfId="92" applyFont="1" applyBorder="1" applyAlignment="1">
      <alignment horizontal="center" vertical="center"/>
      <protection/>
    </xf>
    <xf numFmtId="0" fontId="30" fillId="0" borderId="33" xfId="92" applyFont="1" applyBorder="1">
      <alignment/>
      <protection/>
    </xf>
    <xf numFmtId="165" fontId="30" fillId="56" borderId="33" xfId="0" applyNumberFormat="1" applyFont="1" applyFill="1" applyBorder="1" applyAlignment="1" applyProtection="1">
      <alignment horizontal="left" vertical="center" wrapText="1"/>
      <protection/>
    </xf>
    <xf numFmtId="0" fontId="30" fillId="0" borderId="33" xfId="93" applyFont="1" applyBorder="1">
      <alignment/>
      <protection/>
    </xf>
    <xf numFmtId="0" fontId="30" fillId="0" borderId="33" xfId="92" applyFont="1" applyBorder="1" applyAlignment="1">
      <alignment horizontal="left" vertical="center"/>
      <protection/>
    </xf>
    <xf numFmtId="0" fontId="30" fillId="0" borderId="33" xfId="92" applyFont="1" applyBorder="1" applyAlignment="1">
      <alignment vertical="center"/>
      <protection/>
    </xf>
    <xf numFmtId="0" fontId="30" fillId="56" borderId="33" xfId="92" applyFont="1" applyFill="1" applyBorder="1" applyAlignment="1">
      <alignment vertical="center" wrapText="1"/>
      <protection/>
    </xf>
    <xf numFmtId="2" fontId="30" fillId="0" borderId="21" xfId="92" applyNumberFormat="1" applyFont="1" applyFill="1" applyBorder="1" applyAlignment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vertical="center"/>
      <protection locked="0"/>
    </xf>
    <xf numFmtId="3" fontId="30" fillId="0" borderId="21" xfId="0" applyNumberFormat="1" applyFont="1" applyFill="1" applyBorder="1" applyAlignment="1" applyProtection="1">
      <alignment horizontal="center" vertical="center"/>
      <protection locked="0"/>
    </xf>
    <xf numFmtId="165" fontId="30" fillId="56" borderId="21" xfId="93" applyNumberFormat="1" applyFont="1" applyFill="1" applyBorder="1" applyAlignment="1">
      <alignment horizontal="center" vertical="center" wrapText="1"/>
      <protection/>
    </xf>
    <xf numFmtId="4" fontId="30" fillId="0" borderId="21" xfId="92" applyNumberFormat="1" applyFont="1" applyFill="1" applyBorder="1" applyAlignment="1">
      <alignment vertical="center" wrapText="1"/>
      <protection/>
    </xf>
    <xf numFmtId="10" fontId="30" fillId="0" borderId="21" xfId="92" applyNumberFormat="1" applyFont="1" applyFill="1" applyBorder="1" applyAlignment="1">
      <alignment horizontal="center" vertical="center" wrapText="1"/>
      <protection/>
    </xf>
    <xf numFmtId="10" fontId="30" fillId="0" borderId="21" xfId="92" applyNumberFormat="1" applyFont="1" applyFill="1" applyBorder="1" applyAlignment="1">
      <alignment vertical="center" wrapText="1"/>
      <protection/>
    </xf>
    <xf numFmtId="0" fontId="30" fillId="0" borderId="21" xfId="0" applyFont="1" applyBorder="1" applyAlignment="1">
      <alignment horizontal="left" vertical="center" wrapText="1"/>
    </xf>
    <xf numFmtId="4" fontId="30" fillId="0" borderId="21" xfId="0" applyNumberFormat="1" applyFont="1" applyFill="1" applyBorder="1" applyAlignment="1">
      <alignment vertical="center"/>
    </xf>
    <xf numFmtId="1" fontId="30" fillId="0" borderId="21" xfId="0" applyNumberFormat="1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65" fontId="30" fillId="0" borderId="21" xfId="0" applyNumberFormat="1" applyFont="1" applyFill="1" applyBorder="1" applyAlignment="1">
      <alignment horizontal="center" vertical="center"/>
    </xf>
    <xf numFmtId="4" fontId="30" fillId="0" borderId="21" xfId="92" applyNumberFormat="1" applyFont="1" applyFill="1" applyBorder="1" applyAlignment="1">
      <alignment horizontal="center" vertical="center" wrapText="1"/>
      <protection/>
    </xf>
    <xf numFmtId="1" fontId="30" fillId="0" borderId="21" xfId="92" applyNumberFormat="1" applyFont="1" applyFill="1" applyBorder="1" applyAlignment="1">
      <alignment horizontal="center" vertical="center" wrapText="1"/>
      <protection/>
    </xf>
    <xf numFmtId="0" fontId="30" fillId="0" borderId="21" xfId="94" applyFont="1" applyFill="1" applyBorder="1" applyAlignment="1">
      <alignment vertical="center" wrapText="1"/>
      <protection/>
    </xf>
    <xf numFmtId="0" fontId="30" fillId="56" borderId="33" xfId="92" applyFont="1" applyFill="1" applyBorder="1">
      <alignment/>
      <protection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horizontal="justify" vertical="center"/>
    </xf>
    <xf numFmtId="0" fontId="56" fillId="0" borderId="0" xfId="0" applyFont="1" applyBorder="1" applyAlignment="1">
      <alignment horizontal="center"/>
    </xf>
    <xf numFmtId="0" fontId="31" fillId="0" borderId="33" xfId="92" applyFont="1" applyBorder="1" applyAlignment="1">
      <alignment horizontal="center" vertical="center"/>
      <protection/>
    </xf>
    <xf numFmtId="0" fontId="31" fillId="0" borderId="33" xfId="92" applyFont="1" applyBorder="1">
      <alignment/>
      <protection/>
    </xf>
    <xf numFmtId="0" fontId="31" fillId="57" borderId="34" xfId="0" applyFont="1" applyFill="1" applyBorder="1" applyAlignment="1">
      <alignment horizontal="center" vertical="top" wrapText="1"/>
    </xf>
    <xf numFmtId="0" fontId="31" fillId="0" borderId="33" xfId="0" applyFont="1" applyBorder="1" applyAlignment="1">
      <alignment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31" fillId="56" borderId="33" xfId="92" applyFont="1" applyFill="1" applyBorder="1" applyAlignment="1">
      <alignment horizontal="center" vertical="center" wrapText="1"/>
      <protection/>
    </xf>
    <xf numFmtId="0" fontId="31" fillId="59" borderId="21" xfId="0" applyFont="1" applyFill="1" applyBorder="1" applyAlignment="1">
      <alignment horizontal="center" vertical="center"/>
    </xf>
    <xf numFmtId="4" fontId="31" fillId="59" borderId="21" xfId="92" applyNumberFormat="1" applyFont="1" applyFill="1" applyBorder="1" applyAlignment="1">
      <alignment horizontal="center" vertical="center" wrapText="1"/>
      <protection/>
    </xf>
    <xf numFmtId="4" fontId="31" fillId="59" borderId="21" xfId="92" applyNumberFormat="1" applyFont="1" applyFill="1" applyBorder="1" applyAlignment="1">
      <alignment vertical="center" wrapText="1"/>
      <protection/>
    </xf>
    <xf numFmtId="0" fontId="30" fillId="56" borderId="21" xfId="93" applyFont="1" applyFill="1" applyBorder="1" applyAlignment="1">
      <alignment horizontal="center" vertical="center" wrapText="1"/>
      <protection/>
    </xf>
    <xf numFmtId="0" fontId="30" fillId="56" borderId="32" xfId="0" applyFont="1" applyFill="1" applyBorder="1" applyAlignment="1">
      <alignment vertical="center" wrapText="1"/>
    </xf>
    <xf numFmtId="0" fontId="56" fillId="0" borderId="0" xfId="0" applyFont="1" applyBorder="1" applyAlignment="1">
      <alignment/>
    </xf>
    <xf numFmtId="0" fontId="56" fillId="0" borderId="21" xfId="0" applyFont="1" applyBorder="1" applyAlignment="1">
      <alignment horizontal="justify" vertical="center" wrapText="1"/>
    </xf>
    <xf numFmtId="0" fontId="30" fillId="56" borderId="32" xfId="93" applyFont="1" applyFill="1" applyBorder="1" applyAlignment="1" applyProtection="1">
      <alignment horizontal="left" vertical="center" wrapText="1"/>
      <protection locked="0"/>
    </xf>
    <xf numFmtId="0" fontId="30" fillId="56" borderId="41" xfId="93" applyFont="1" applyFill="1" applyBorder="1" applyAlignment="1">
      <alignment horizontal="left" vertical="center" wrapText="1"/>
      <protection/>
    </xf>
    <xf numFmtId="0" fontId="56" fillId="0" borderId="21" xfId="0" applyFont="1" applyBorder="1" applyAlignment="1">
      <alignment vertical="center" wrapText="1"/>
    </xf>
    <xf numFmtId="0" fontId="63" fillId="0" borderId="21" xfId="0" applyFont="1" applyBorder="1" applyAlignment="1">
      <alignment horizontal="justify" vertical="center" wrapText="1"/>
    </xf>
    <xf numFmtId="0" fontId="31" fillId="55" borderId="21" xfId="0" applyFont="1" applyFill="1" applyBorder="1" applyAlignment="1">
      <alignment horizontal="center" vertical="center"/>
    </xf>
    <xf numFmtId="0" fontId="31" fillId="55" borderId="21" xfId="92" applyFont="1" applyFill="1" applyBorder="1" applyAlignment="1">
      <alignment vertical="center" wrapText="1"/>
      <protection/>
    </xf>
    <xf numFmtId="0" fontId="31" fillId="59" borderId="21" xfId="92" applyFont="1" applyFill="1" applyBorder="1" applyAlignment="1">
      <alignment vertical="center" wrapText="1"/>
      <protection/>
    </xf>
    <xf numFmtId="0" fontId="30" fillId="56" borderId="21" xfId="0" applyFont="1" applyFill="1" applyBorder="1" applyAlignment="1">
      <alignment horizontal="center" vertical="center" wrapText="1"/>
    </xf>
    <xf numFmtId="0" fontId="30" fillId="56" borderId="21" xfId="0" applyFont="1" applyFill="1" applyBorder="1" applyAlignment="1">
      <alignment horizontal="center" vertical="center"/>
    </xf>
    <xf numFmtId="4" fontId="30" fillId="56" borderId="21" xfId="0" applyNumberFormat="1" applyFont="1" applyFill="1" applyBorder="1" applyAlignment="1">
      <alignment horizontal="center" vertical="center"/>
    </xf>
    <xf numFmtId="0" fontId="30" fillId="56" borderId="21" xfId="0" applyNumberFormat="1" applyFont="1" applyFill="1" applyBorder="1" applyAlignment="1" applyProtection="1">
      <alignment horizontal="center" vertical="center"/>
      <protection locked="0"/>
    </xf>
    <xf numFmtId="3" fontId="30" fillId="56" borderId="21" xfId="0" applyNumberFormat="1" applyFont="1" applyFill="1" applyBorder="1" applyAlignment="1" applyProtection="1">
      <alignment horizontal="center" vertical="center"/>
      <protection locked="0"/>
    </xf>
    <xf numFmtId="0" fontId="30" fillId="56" borderId="21" xfId="92" applyFont="1" applyFill="1" applyBorder="1" applyAlignment="1">
      <alignment horizontal="center" vertical="center" wrapText="1"/>
      <protection/>
    </xf>
    <xf numFmtId="165" fontId="30" fillId="56" borderId="21" xfId="0" applyNumberFormat="1" applyFont="1" applyFill="1" applyBorder="1" applyAlignment="1">
      <alignment horizontal="center" vertical="center"/>
    </xf>
    <xf numFmtId="165" fontId="30" fillId="56" borderId="21" xfId="0" applyNumberFormat="1" applyFont="1" applyFill="1" applyBorder="1" applyAlignment="1" applyProtection="1">
      <alignment horizontal="center" vertical="center" wrapText="1"/>
      <protection/>
    </xf>
    <xf numFmtId="0" fontId="30" fillId="56" borderId="21" xfId="92" applyFont="1" applyFill="1" applyBorder="1" applyAlignment="1">
      <alignment horizontal="left" vertical="center" wrapText="1"/>
      <protection/>
    </xf>
    <xf numFmtId="0" fontId="30" fillId="0" borderId="21" xfId="0" applyFont="1" applyBorder="1" applyAlignment="1">
      <alignment horizontal="center" vertical="center"/>
    </xf>
    <xf numFmtId="0" fontId="30" fillId="0" borderId="21" xfId="92" applyFont="1" applyFill="1" applyBorder="1" applyAlignment="1">
      <alignment horizontal="left" vertical="center" wrapText="1"/>
      <protection/>
    </xf>
    <xf numFmtId="0" fontId="30" fillId="0" borderId="21" xfId="93" applyFont="1" applyFill="1" applyBorder="1" applyAlignment="1">
      <alignment vertical="center" wrapText="1"/>
      <protection/>
    </xf>
    <xf numFmtId="0" fontId="30" fillId="0" borderId="21" xfId="93" applyFont="1" applyFill="1" applyBorder="1" applyAlignment="1">
      <alignment horizontal="left" vertical="center" wrapText="1"/>
      <protection/>
    </xf>
    <xf numFmtId="0" fontId="30" fillId="0" borderId="21" xfId="93" applyFont="1" applyFill="1" applyBorder="1" applyAlignment="1">
      <alignment horizontal="center" vertical="center" wrapText="1"/>
      <protection/>
    </xf>
    <xf numFmtId="4" fontId="30" fillId="0" borderId="21" xfId="93" applyNumberFormat="1" applyFont="1" applyFill="1" applyBorder="1" applyAlignment="1">
      <alignment vertical="center" wrapText="1"/>
      <protection/>
    </xf>
    <xf numFmtId="10" fontId="30" fillId="0" borderId="21" xfId="93" applyNumberFormat="1" applyFont="1" applyFill="1" applyBorder="1" applyAlignment="1">
      <alignment horizontal="center" vertical="center" wrapText="1"/>
      <protection/>
    </xf>
    <xf numFmtId="10" fontId="30" fillId="0" borderId="21" xfId="93" applyNumberFormat="1" applyFont="1" applyFill="1" applyBorder="1" applyAlignment="1">
      <alignment vertical="center" wrapText="1"/>
      <protection/>
    </xf>
    <xf numFmtId="0" fontId="30" fillId="56" borderId="21" xfId="92" applyFont="1" applyFill="1" applyBorder="1" applyAlignment="1">
      <alignment vertical="center" wrapText="1"/>
      <protection/>
    </xf>
    <xf numFmtId="0" fontId="30" fillId="56" borderId="21" xfId="0" applyFont="1" applyFill="1" applyBorder="1" applyAlignment="1">
      <alignment vertical="center"/>
    </xf>
    <xf numFmtId="0" fontId="30" fillId="0" borderId="21" xfId="0" applyFont="1" applyBorder="1" applyAlignment="1">
      <alignment horizontal="left" vertical="center"/>
    </xf>
    <xf numFmtId="4" fontId="30" fillId="56" borderId="21" xfId="69" applyNumberFormat="1" applyFont="1" applyFill="1" applyBorder="1" applyAlignment="1">
      <alignment horizontal="center" vertical="center"/>
    </xf>
    <xf numFmtId="164" fontId="31" fillId="56" borderId="21" xfId="69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1" xfId="0" applyFont="1" applyBorder="1" applyAlignment="1">
      <alignment/>
    </xf>
    <xf numFmtId="0" fontId="31" fillId="0" borderId="21" xfId="0" applyFont="1" applyBorder="1" applyAlignment="1">
      <alignment horizontal="right" vertical="center"/>
    </xf>
    <xf numFmtId="166" fontId="31" fillId="0" borderId="21" xfId="69" applyNumberFormat="1" applyFont="1" applyBorder="1" applyAlignment="1">
      <alignment horizontal="center" vertical="center"/>
    </xf>
    <xf numFmtId="10" fontId="30" fillId="0" borderId="21" xfId="0" applyNumberFormat="1" applyFont="1" applyBorder="1" applyAlignment="1">
      <alignment horizontal="center" vertical="center"/>
    </xf>
    <xf numFmtId="10" fontId="30" fillId="0" borderId="21" xfId="0" applyNumberFormat="1" applyFont="1" applyBorder="1" applyAlignment="1">
      <alignment/>
    </xf>
    <xf numFmtId="0" fontId="30" fillId="0" borderId="21" xfId="0" applyFont="1" applyFill="1" applyBorder="1" applyAlignment="1">
      <alignment/>
    </xf>
    <xf numFmtId="0" fontId="31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4" fontId="31" fillId="0" borderId="21" xfId="69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4" fontId="30" fillId="0" borderId="21" xfId="0" applyNumberFormat="1" applyFont="1" applyBorder="1" applyAlignment="1">
      <alignment vertical="center"/>
    </xf>
    <xf numFmtId="0" fontId="56" fillId="0" borderId="35" xfId="0" applyFont="1" applyBorder="1" applyAlignment="1">
      <alignment horizontal="justify" vertical="center" wrapText="1"/>
    </xf>
    <xf numFmtId="0" fontId="64" fillId="56" borderId="42" xfId="0" applyFont="1" applyFill="1" applyBorder="1" applyAlignment="1">
      <alignment vertical="center" wrapText="1"/>
    </xf>
    <xf numFmtId="0" fontId="56" fillId="60" borderId="43" xfId="0" applyFont="1" applyFill="1" applyBorder="1" applyAlignment="1">
      <alignment horizontal="justify" vertical="center" wrapText="1"/>
    </xf>
    <xf numFmtId="0" fontId="64" fillId="56" borderId="44" xfId="0" applyFont="1" applyFill="1" applyBorder="1" applyAlignment="1">
      <alignment vertical="center" wrapText="1"/>
    </xf>
    <xf numFmtId="0" fontId="56" fillId="0" borderId="45" xfId="0" applyFont="1" applyBorder="1" applyAlignment="1">
      <alignment horizontal="justify" vertical="center" wrapText="1"/>
    </xf>
    <xf numFmtId="0" fontId="64" fillId="56" borderId="46" xfId="0" applyFont="1" applyFill="1" applyBorder="1" applyAlignment="1">
      <alignment vertical="center" wrapText="1"/>
    </xf>
    <xf numFmtId="0" fontId="30" fillId="56" borderId="31" xfId="93" applyFont="1" applyFill="1" applyBorder="1" applyAlignment="1">
      <alignment horizontal="left" vertical="center" wrapText="1"/>
      <protection/>
    </xf>
    <xf numFmtId="0" fontId="35" fillId="56" borderId="46" xfId="0" applyFont="1" applyFill="1" applyBorder="1" applyAlignment="1">
      <alignment vertical="center" wrapText="1"/>
    </xf>
    <xf numFmtId="0" fontId="30" fillId="56" borderId="45" xfId="93" applyFont="1" applyFill="1" applyBorder="1" applyAlignment="1">
      <alignment horizontal="left" vertical="center" wrapText="1"/>
      <protection/>
    </xf>
    <xf numFmtId="0" fontId="30" fillId="56" borderId="46" xfId="0" applyFont="1" applyFill="1" applyBorder="1" applyAlignment="1">
      <alignment vertical="center" wrapText="1"/>
    </xf>
    <xf numFmtId="0" fontId="30" fillId="0" borderId="46" xfId="0" applyFont="1" applyBorder="1" applyAlignment="1">
      <alignment horizontal="justify" vertical="center" wrapText="1"/>
    </xf>
    <xf numFmtId="0" fontId="56" fillId="0" borderId="31" xfId="0" applyFont="1" applyBorder="1" applyAlignment="1">
      <alignment horizontal="justify" vertical="center" wrapText="1"/>
    </xf>
    <xf numFmtId="0" fontId="30" fillId="0" borderId="24" xfId="0" applyFont="1" applyBorder="1" applyAlignment="1">
      <alignment horizontal="justify" vertical="center" wrapText="1"/>
    </xf>
    <xf numFmtId="0" fontId="30" fillId="56" borderId="46" xfId="93" applyFont="1" applyFill="1" applyBorder="1" applyAlignment="1">
      <alignment horizontal="left" vertical="center" wrapText="1"/>
      <protection/>
    </xf>
    <xf numFmtId="0" fontId="56" fillId="0" borderId="47" xfId="0" applyFont="1" applyBorder="1" applyAlignment="1">
      <alignment/>
    </xf>
    <xf numFmtId="0" fontId="56" fillId="0" borderId="48" xfId="0" applyFont="1" applyBorder="1" applyAlignment="1">
      <alignment/>
    </xf>
    <xf numFmtId="0" fontId="31" fillId="55" borderId="21" xfId="92" applyFont="1" applyFill="1" applyBorder="1" applyAlignment="1">
      <alignment horizontal="center" vertical="center" wrapText="1"/>
      <protection/>
    </xf>
    <xf numFmtId="0" fontId="31" fillId="59" borderId="21" xfId="92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1" xfId="92" applyFont="1" applyFill="1" applyBorder="1" applyAlignment="1">
      <alignment horizontal="center" vertical="center" wrapText="1"/>
      <protection/>
    </xf>
    <xf numFmtId="10" fontId="31" fillId="59" borderId="21" xfId="92" applyNumberFormat="1" applyFont="1" applyFill="1" applyBorder="1" applyAlignment="1">
      <alignment horizontal="center" vertical="center" wrapText="1"/>
      <protection/>
    </xf>
    <xf numFmtId="0" fontId="30" fillId="0" borderId="21" xfId="94" applyFont="1" applyFill="1" applyBorder="1" applyAlignment="1">
      <alignment horizontal="center" vertical="center" wrapText="1"/>
      <protection/>
    </xf>
    <xf numFmtId="0" fontId="31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1" xfId="0" applyFont="1" applyBorder="1" applyAlignment="1">
      <alignment/>
    </xf>
    <xf numFmtId="22" fontId="31" fillId="56" borderId="21" xfId="0" applyNumberFormat="1" applyFont="1" applyFill="1" applyBorder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10" fontId="30" fillId="0" borderId="21" xfId="0" applyNumberFormat="1" applyFont="1" applyBorder="1" applyAlignment="1">
      <alignment horizontal="center" vertical="center"/>
    </xf>
    <xf numFmtId="10" fontId="30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/>
    </xf>
    <xf numFmtId="0" fontId="31" fillId="0" borderId="21" xfId="0" applyFont="1" applyBorder="1" applyAlignment="1">
      <alignment horizontal="justify" vertical="center"/>
    </xf>
    <xf numFmtId="22" fontId="30" fillId="0" borderId="21" xfId="0" applyNumberFormat="1" applyFont="1" applyBorder="1" applyAlignment="1">
      <alignment horizontal="center" vertical="center"/>
    </xf>
    <xf numFmtId="4" fontId="30" fillId="0" borderId="21" xfId="0" applyNumberFormat="1" applyFont="1" applyBorder="1" applyAlignment="1" quotePrefix="1">
      <alignment vertical="center"/>
    </xf>
    <xf numFmtId="4" fontId="30" fillId="56" borderId="21" xfId="0" applyNumberFormat="1" applyFont="1" applyFill="1" applyBorder="1" applyAlignment="1">
      <alignment vertical="center"/>
    </xf>
    <xf numFmtId="0" fontId="30" fillId="0" borderId="38" xfId="0" applyFont="1" applyBorder="1" applyAlignment="1">
      <alignment/>
    </xf>
    <xf numFmtId="0" fontId="30" fillId="0" borderId="38" xfId="0" applyFont="1" applyBorder="1" applyAlignment="1">
      <alignment horizontal="center"/>
    </xf>
    <xf numFmtId="0" fontId="21" fillId="61" borderId="49" xfId="93" applyFont="1" applyFill="1" applyBorder="1" applyAlignment="1" applyProtection="1">
      <alignment horizontal="center" vertical="center" wrapText="1"/>
      <protection/>
    </xf>
    <xf numFmtId="0" fontId="30" fillId="56" borderId="21" xfId="0" applyFont="1" applyFill="1" applyBorder="1" applyAlignment="1">
      <alignment horizontal="center" vertical="center"/>
    </xf>
    <xf numFmtId="0" fontId="30" fillId="56" borderId="21" xfId="0" applyFont="1" applyFill="1" applyBorder="1" applyAlignment="1">
      <alignment horizontal="left" vertical="center"/>
    </xf>
    <xf numFmtId="17" fontId="30" fillId="56" borderId="21" xfId="0" applyNumberFormat="1" applyFont="1" applyFill="1" applyBorder="1" applyAlignment="1">
      <alignment horizontal="left" vertical="center"/>
    </xf>
    <xf numFmtId="0" fontId="30" fillId="56" borderId="21" xfId="0" applyFont="1" applyFill="1" applyBorder="1" applyAlignment="1">
      <alignment horizontal="left" vertical="center"/>
    </xf>
    <xf numFmtId="0" fontId="30" fillId="56" borderId="21" xfId="0" applyFont="1" applyFill="1" applyBorder="1" applyAlignment="1">
      <alignment/>
    </xf>
    <xf numFmtId="164" fontId="30" fillId="56" borderId="21" xfId="69" applyFont="1" applyFill="1" applyBorder="1" applyAlignment="1">
      <alignment horizontal="left" vertical="center"/>
    </xf>
    <xf numFmtId="0" fontId="30" fillId="62" borderId="21" xfId="0" applyFont="1" applyFill="1" applyBorder="1" applyAlignment="1">
      <alignment vertical="center"/>
    </xf>
    <xf numFmtId="17" fontId="30" fillId="56" borderId="21" xfId="0" applyNumberFormat="1" applyFont="1" applyFill="1" applyBorder="1" applyAlignment="1">
      <alignment horizontal="left" vertical="center"/>
    </xf>
    <xf numFmtId="14" fontId="30" fillId="56" borderId="21" xfId="0" applyNumberFormat="1" applyFont="1" applyFill="1" applyBorder="1" applyAlignment="1">
      <alignment horizontal="left" vertical="center"/>
    </xf>
    <xf numFmtId="0" fontId="30" fillId="56" borderId="21" xfId="0" applyFont="1" applyFill="1" applyBorder="1" applyAlignment="1">
      <alignment vertical="center"/>
    </xf>
    <xf numFmtId="0" fontId="30" fillId="56" borderId="21" xfId="0" applyFont="1" applyFill="1" applyBorder="1" applyAlignment="1">
      <alignment/>
    </xf>
    <xf numFmtId="0" fontId="30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56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0" fillId="0" borderId="33" xfId="0" applyFont="1" applyBorder="1" applyAlignment="1">
      <alignment/>
    </xf>
    <xf numFmtId="0" fontId="30" fillId="56" borderId="21" xfId="0" applyFont="1" applyFill="1" applyBorder="1" applyAlignment="1">
      <alignment/>
    </xf>
    <xf numFmtId="0" fontId="21" fillId="56" borderId="21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56" borderId="33" xfId="92" applyFont="1" applyFill="1" applyBorder="1" applyAlignment="1">
      <alignment horizontal="left" vertical="center" wrapText="1"/>
      <protection/>
    </xf>
    <xf numFmtId="0" fontId="30" fillId="0" borderId="21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56" borderId="33" xfId="0" applyFont="1" applyFill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30" fillId="0" borderId="33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33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30" fillId="56" borderId="33" xfId="0" applyFont="1" applyFill="1" applyBorder="1" applyAlignment="1">
      <alignment/>
    </xf>
    <xf numFmtId="0" fontId="30" fillId="0" borderId="3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56" borderId="38" xfId="0" applyFont="1" applyFill="1" applyBorder="1" applyAlignment="1">
      <alignment horizontal="center" vertical="center"/>
    </xf>
    <xf numFmtId="0" fontId="27" fillId="56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92" applyFont="1" applyFill="1" applyBorder="1" applyAlignment="1">
      <alignment vertical="center" wrapText="1"/>
      <protection/>
    </xf>
    <xf numFmtId="0" fontId="31" fillId="0" borderId="21" xfId="92" applyFont="1" applyFill="1" applyBorder="1" applyAlignment="1">
      <alignment horizontal="center" vertical="center" wrapText="1"/>
      <protection/>
    </xf>
    <xf numFmtId="4" fontId="31" fillId="0" borderId="21" xfId="92" applyNumberFormat="1" applyFont="1" applyFill="1" applyBorder="1" applyAlignment="1">
      <alignment vertical="center" wrapText="1"/>
      <protection/>
    </xf>
    <xf numFmtId="10" fontId="31" fillId="0" borderId="21" xfId="92" applyNumberFormat="1" applyFont="1" applyFill="1" applyBorder="1" applyAlignment="1">
      <alignment horizontal="center" vertical="center" wrapText="1"/>
      <protection/>
    </xf>
    <xf numFmtId="0" fontId="30" fillId="0" borderId="21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 applyProtection="1">
      <alignment horizontal="center" vertical="center"/>
      <protection locked="0"/>
    </xf>
    <xf numFmtId="165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>
      <alignment horizontal="left" vertical="center"/>
    </xf>
    <xf numFmtId="165" fontId="30" fillId="0" borderId="21" xfId="0" applyNumberFormat="1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166" fontId="30" fillId="0" borderId="21" xfId="69" applyNumberFormat="1" applyFont="1" applyFill="1" applyBorder="1" applyAlignment="1">
      <alignment horizontal="center" vertical="center"/>
    </xf>
    <xf numFmtId="17" fontId="30" fillId="0" borderId="21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right" vertical="center"/>
    </xf>
    <xf numFmtId="166" fontId="31" fillId="0" borderId="21" xfId="69" applyNumberFormat="1" applyFont="1" applyFill="1" applyBorder="1" applyAlignment="1">
      <alignment horizontal="center" vertical="center"/>
    </xf>
    <xf numFmtId="10" fontId="30" fillId="0" borderId="21" xfId="0" applyNumberFormat="1" applyFont="1" applyFill="1" applyBorder="1" applyAlignment="1">
      <alignment horizontal="center" vertical="center"/>
    </xf>
    <xf numFmtId="10" fontId="30" fillId="0" borderId="21" xfId="0" applyNumberFormat="1" applyFont="1" applyFill="1" applyBorder="1" applyAlignment="1">
      <alignment/>
    </xf>
    <xf numFmtId="4" fontId="30" fillId="0" borderId="21" xfId="0" applyNumberFormat="1" applyFont="1" applyFill="1" applyBorder="1" applyAlignment="1">
      <alignment horizontal="center" vertical="center" wrapText="1"/>
    </xf>
    <xf numFmtId="165" fontId="30" fillId="0" borderId="21" xfId="0" applyNumberFormat="1" applyFont="1" applyFill="1" applyBorder="1" applyAlignment="1">
      <alignment horizontal="center" vertical="center" wrapText="1"/>
    </xf>
    <xf numFmtId="4" fontId="30" fillId="0" borderId="38" xfId="0" applyNumberFormat="1" applyFont="1" applyFill="1" applyBorder="1" applyAlignment="1">
      <alignment horizontal="left" vertical="center" wrapText="1"/>
    </xf>
    <xf numFmtId="166" fontId="30" fillId="0" borderId="21" xfId="69" applyNumberFormat="1" applyFont="1" applyFill="1" applyBorder="1" applyAlignment="1" applyProtection="1">
      <alignment horizontal="center" vertical="center"/>
      <protection locked="0"/>
    </xf>
    <xf numFmtId="165" fontId="30" fillId="0" borderId="21" xfId="0" applyNumberFormat="1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center"/>
    </xf>
    <xf numFmtId="0" fontId="30" fillId="0" borderId="21" xfId="0" applyFont="1" applyFill="1" applyBorder="1" applyAlignment="1">
      <alignment vertical="top" wrapText="1"/>
    </xf>
    <xf numFmtId="2" fontId="30" fillId="0" borderId="21" xfId="0" applyNumberFormat="1" applyFont="1" applyFill="1" applyBorder="1" applyAlignment="1">
      <alignment horizontal="center" vertical="center" wrapText="1"/>
    </xf>
    <xf numFmtId="4" fontId="30" fillId="0" borderId="21" xfId="69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top" wrapText="1"/>
    </xf>
    <xf numFmtId="2" fontId="30" fillId="0" borderId="21" xfId="69" applyNumberFormat="1" applyFont="1" applyFill="1" applyBorder="1" applyAlignment="1">
      <alignment horizontal="center" vertical="center"/>
    </xf>
    <xf numFmtId="164" fontId="30" fillId="0" borderId="21" xfId="92" applyNumberFormat="1" applyFont="1" applyFill="1" applyBorder="1" applyAlignment="1">
      <alignment vertical="center" wrapText="1"/>
      <protection/>
    </xf>
    <xf numFmtId="2" fontId="30" fillId="0" borderId="21" xfId="0" applyNumberFormat="1" applyFont="1" applyFill="1" applyBorder="1" applyAlignment="1">
      <alignment horizontal="center" vertical="center"/>
    </xf>
    <xf numFmtId="0" fontId="30" fillId="0" borderId="39" xfId="92" applyFont="1" applyFill="1" applyBorder="1" applyAlignment="1">
      <alignment horizontal="center" vertical="center" wrapText="1"/>
      <protection/>
    </xf>
    <xf numFmtId="0" fontId="30" fillId="0" borderId="33" xfId="92" applyFont="1" applyFill="1" applyBorder="1" applyAlignment="1">
      <alignment horizontal="center" vertical="center" wrapText="1"/>
      <protection/>
    </xf>
    <xf numFmtId="4" fontId="27" fillId="0" borderId="21" xfId="0" applyNumberFormat="1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left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2" fillId="55" borderId="22" xfId="0" applyFont="1" applyFill="1" applyBorder="1" applyAlignment="1">
      <alignment horizontal="center" vertical="center"/>
    </xf>
    <xf numFmtId="0" fontId="62" fillId="55" borderId="27" xfId="0" applyFont="1" applyFill="1" applyBorder="1" applyAlignment="1">
      <alignment horizontal="center" vertical="center"/>
    </xf>
    <xf numFmtId="0" fontId="62" fillId="55" borderId="52" xfId="0" applyFont="1" applyFill="1" applyBorder="1" applyAlignment="1">
      <alignment horizontal="center" vertical="center"/>
    </xf>
    <xf numFmtId="0" fontId="62" fillId="55" borderId="22" xfId="0" applyFont="1" applyFill="1" applyBorder="1" applyAlignment="1">
      <alignment horizontal="left" vertical="center" wrapText="1"/>
    </xf>
    <xf numFmtId="0" fontId="62" fillId="55" borderId="27" xfId="0" applyFont="1" applyFill="1" applyBorder="1" applyAlignment="1">
      <alignment horizontal="left" vertical="center" wrapText="1"/>
    </xf>
    <xf numFmtId="0" fontId="62" fillId="55" borderId="52" xfId="0" applyFont="1" applyFill="1" applyBorder="1" applyAlignment="1">
      <alignment horizontal="left" vertical="center" wrapText="1"/>
    </xf>
    <xf numFmtId="0" fontId="62" fillId="55" borderId="38" xfId="0" applyFont="1" applyFill="1" applyBorder="1" applyAlignment="1">
      <alignment horizontal="center" vertical="center"/>
    </xf>
    <xf numFmtId="0" fontId="62" fillId="55" borderId="51" xfId="0" applyFont="1" applyFill="1" applyBorder="1" applyAlignment="1">
      <alignment horizontal="center" vertical="center"/>
    </xf>
    <xf numFmtId="0" fontId="62" fillId="55" borderId="32" xfId="0" applyFont="1" applyFill="1" applyBorder="1" applyAlignment="1">
      <alignment horizontal="center" vertical="center"/>
    </xf>
    <xf numFmtId="0" fontId="21" fillId="0" borderId="51" xfId="94" applyFont="1" applyFill="1" applyBorder="1" applyAlignment="1">
      <alignment horizontal="center" vertical="center" wrapText="1"/>
      <protection/>
    </xf>
    <xf numFmtId="0" fontId="21" fillId="0" borderId="32" xfId="94" applyFont="1" applyFill="1" applyBorder="1" applyAlignment="1">
      <alignment horizontal="center" vertical="center" wrapText="1"/>
      <protection/>
    </xf>
    <xf numFmtId="0" fontId="21" fillId="57" borderId="53" xfId="0" applyFont="1" applyFill="1" applyBorder="1" applyAlignment="1">
      <alignment horizontal="center" vertical="center" wrapText="1"/>
    </xf>
    <xf numFmtId="0" fontId="21" fillId="57" borderId="19" xfId="0" applyFont="1" applyFill="1" applyBorder="1" applyAlignment="1">
      <alignment horizontal="center" vertical="center" wrapText="1"/>
    </xf>
    <xf numFmtId="0" fontId="21" fillId="57" borderId="54" xfId="0" applyFont="1" applyFill="1" applyBorder="1" applyAlignment="1">
      <alignment horizontal="center" vertical="center" wrapText="1"/>
    </xf>
    <xf numFmtId="0" fontId="31" fillId="59" borderId="21" xfId="92" applyFont="1" applyFill="1" applyBorder="1" applyAlignment="1">
      <alignment horizontal="center" vertical="center" wrapText="1"/>
      <protection/>
    </xf>
    <xf numFmtId="0" fontId="31" fillId="59" borderId="21" xfId="92" applyFont="1" applyFill="1" applyBorder="1" applyAlignment="1">
      <alignment horizontal="center" vertical="center"/>
      <protection/>
    </xf>
    <xf numFmtId="0" fontId="31" fillId="0" borderId="21" xfId="92" applyFont="1" applyFill="1" applyBorder="1" applyAlignment="1">
      <alignment horizontal="center" vertical="center" wrapText="1"/>
      <protection/>
    </xf>
    <xf numFmtId="0" fontId="31" fillId="0" borderId="21" xfId="92" applyFont="1" applyFill="1" applyBorder="1" applyAlignment="1">
      <alignment horizontal="center" vertical="center"/>
      <protection/>
    </xf>
    <xf numFmtId="0" fontId="31" fillId="0" borderId="39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0" fillId="0" borderId="39" xfId="92" applyFont="1" applyFill="1" applyBorder="1" applyAlignment="1">
      <alignment horizontal="center" vertical="center" wrapText="1"/>
      <protection/>
    </xf>
    <xf numFmtId="0" fontId="30" fillId="0" borderId="33" xfId="92" applyFont="1" applyFill="1" applyBorder="1" applyAlignment="1">
      <alignment horizontal="center" vertical="center" wrapText="1"/>
      <protection/>
    </xf>
    <xf numFmtId="0" fontId="31" fillId="59" borderId="21" xfId="92" applyFont="1" applyFill="1" applyBorder="1" applyAlignment="1">
      <alignment horizontal="left" vertical="center" wrapText="1"/>
      <protection/>
    </xf>
    <xf numFmtId="0" fontId="31" fillId="55" borderId="39" xfId="92" applyFont="1" applyFill="1" applyBorder="1" applyAlignment="1">
      <alignment horizontal="center" vertical="center" wrapText="1"/>
      <protection/>
    </xf>
    <xf numFmtId="0" fontId="31" fillId="55" borderId="33" xfId="92" applyFont="1" applyFill="1" applyBorder="1" applyAlignment="1">
      <alignment horizontal="center" vertical="center" wrapText="1"/>
      <protection/>
    </xf>
    <xf numFmtId="10" fontId="31" fillId="59" borderId="21" xfId="92" applyNumberFormat="1" applyFont="1" applyFill="1" applyBorder="1" applyAlignment="1">
      <alignment horizontal="center" vertical="center" wrapText="1"/>
      <protection/>
    </xf>
    <xf numFmtId="0" fontId="30" fillId="56" borderId="39" xfId="92" applyFont="1" applyFill="1" applyBorder="1" applyAlignment="1">
      <alignment horizontal="center" vertical="center" wrapText="1"/>
      <protection/>
    </xf>
    <xf numFmtId="0" fontId="30" fillId="56" borderId="33" xfId="92" applyFont="1" applyFill="1" applyBorder="1" applyAlignment="1">
      <alignment horizontal="center" vertical="center" wrapText="1"/>
      <protection/>
    </xf>
    <xf numFmtId="0" fontId="30" fillId="63" borderId="21" xfId="0" applyFont="1" applyFill="1" applyBorder="1" applyAlignment="1">
      <alignment horizontal="center" vertical="center"/>
    </xf>
    <xf numFmtId="0" fontId="30" fillId="0" borderId="21" xfId="92" applyFont="1" applyFill="1" applyBorder="1" applyAlignment="1">
      <alignment horizontal="center" vertical="center" wrapText="1"/>
      <protection/>
    </xf>
    <xf numFmtId="0" fontId="30" fillId="63" borderId="21" xfId="0" applyFont="1" applyFill="1" applyBorder="1" applyAlignment="1">
      <alignment horizontal="center" vertical="center" wrapText="1"/>
    </xf>
    <xf numFmtId="0" fontId="30" fillId="0" borderId="21" xfId="94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/>
    </xf>
    <xf numFmtId="0" fontId="31" fillId="0" borderId="21" xfId="0" applyFont="1" applyBorder="1" applyAlignment="1">
      <alignment horizontal="left" vertical="center"/>
    </xf>
    <xf numFmtId="0" fontId="31" fillId="56" borderId="21" xfId="93" applyFont="1" applyFill="1" applyBorder="1" applyAlignment="1">
      <alignment horizontal="left" vertical="center" wrapText="1"/>
      <protection/>
    </xf>
    <xf numFmtId="0" fontId="31" fillId="56" borderId="39" xfId="93" applyFont="1" applyFill="1" applyBorder="1" applyAlignment="1">
      <alignment horizontal="left" vertical="center" wrapText="1"/>
      <protection/>
    </xf>
    <xf numFmtId="0" fontId="31" fillId="56" borderId="35" xfId="93" applyFont="1" applyFill="1" applyBorder="1" applyAlignment="1">
      <alignment horizontal="left" vertical="center" wrapText="1"/>
      <protection/>
    </xf>
    <xf numFmtId="0" fontId="31" fillId="56" borderId="33" xfId="93" applyFont="1" applyFill="1" applyBorder="1" applyAlignment="1">
      <alignment horizontal="left" vertical="center" wrapText="1"/>
      <protection/>
    </xf>
    <xf numFmtId="0" fontId="30" fillId="0" borderId="39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1" fillId="59" borderId="38" xfId="0" applyFont="1" applyFill="1" applyBorder="1" applyAlignment="1">
      <alignment horizontal="center" vertical="center"/>
    </xf>
    <xf numFmtId="0" fontId="31" fillId="59" borderId="32" xfId="0" applyFont="1" applyFill="1" applyBorder="1" applyAlignment="1">
      <alignment horizontal="center" vertical="center"/>
    </xf>
    <xf numFmtId="0" fontId="31" fillId="59" borderId="51" xfId="0" applyFont="1" applyFill="1" applyBorder="1" applyAlignment="1">
      <alignment horizontal="center" vertical="center"/>
    </xf>
    <xf numFmtId="0" fontId="31" fillId="55" borderId="21" xfId="92" applyFont="1" applyFill="1" applyBorder="1" applyAlignment="1">
      <alignment horizontal="center" vertical="center" wrapText="1"/>
      <protection/>
    </xf>
    <xf numFmtId="0" fontId="31" fillId="0" borderId="38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56" fillId="0" borderId="55" xfId="0" applyFont="1" applyBorder="1" applyAlignment="1">
      <alignment horizontal="justify" vertical="center" wrapText="1"/>
    </xf>
    <xf numFmtId="0" fontId="56" fillId="0" borderId="37" xfId="0" applyFont="1" applyBorder="1" applyAlignment="1">
      <alignment horizontal="justify" vertical="center" wrapText="1"/>
    </xf>
    <xf numFmtId="0" fontId="31" fillId="0" borderId="0" xfId="92" applyFont="1" applyFill="1" applyBorder="1" applyAlignment="1">
      <alignment horizontal="center" vertical="center" wrapText="1"/>
      <protection/>
    </xf>
    <xf numFmtId="0" fontId="57" fillId="0" borderId="55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justify" vertical="center" wrapText="1"/>
    </xf>
    <xf numFmtId="0" fontId="57" fillId="0" borderId="37" xfId="0" applyFont="1" applyBorder="1" applyAlignment="1">
      <alignment horizontal="justify" vertical="center" wrapText="1"/>
    </xf>
    <xf numFmtId="0" fontId="31" fillId="56" borderId="0" xfId="93" applyFont="1" applyFill="1" applyAlignment="1">
      <alignment horizontal="left" vertical="center" wrapText="1"/>
      <protection/>
    </xf>
    <xf numFmtId="0" fontId="31" fillId="56" borderId="19" xfId="93" applyFont="1" applyFill="1" applyBorder="1" applyAlignment="1">
      <alignment horizontal="left" vertical="center" wrapText="1"/>
      <protection/>
    </xf>
    <xf numFmtId="0" fontId="35" fillId="0" borderId="46" xfId="0" applyFont="1" applyBorder="1" applyAlignment="1">
      <alignment horizontal="justify" vertical="center" wrapText="1"/>
    </xf>
    <xf numFmtId="0" fontId="35" fillId="0" borderId="24" xfId="0" applyFont="1" applyBorder="1" applyAlignment="1">
      <alignment horizontal="justify" vertical="center" wrapText="1"/>
    </xf>
    <xf numFmtId="0" fontId="56" fillId="0" borderId="31" xfId="0" applyFont="1" applyBorder="1" applyAlignment="1">
      <alignment horizontal="justify" vertical="center" wrapText="1"/>
    </xf>
    <xf numFmtId="0" fontId="57" fillId="58" borderId="55" xfId="0" applyFont="1" applyFill="1" applyBorder="1" applyAlignment="1">
      <alignment horizontal="center" vertical="center" wrapText="1"/>
    </xf>
    <xf numFmtId="0" fontId="57" fillId="58" borderId="37" xfId="0" applyFont="1" applyFill="1" applyBorder="1" applyAlignment="1">
      <alignment horizontal="center" vertical="center" wrapText="1"/>
    </xf>
    <xf numFmtId="0" fontId="57" fillId="60" borderId="55" xfId="0" applyFont="1" applyFill="1" applyBorder="1" applyAlignment="1">
      <alignment horizontal="justify" vertical="center" wrapText="1"/>
    </xf>
    <xf numFmtId="0" fontId="57" fillId="60" borderId="37" xfId="0" applyFont="1" applyFill="1" applyBorder="1" applyAlignment="1">
      <alignment horizontal="justify" vertical="center" wrapText="1"/>
    </xf>
    <xf numFmtId="0" fontId="56" fillId="60" borderId="55" xfId="0" applyFont="1" applyFill="1" applyBorder="1" applyAlignment="1">
      <alignment horizontal="justify" vertical="center" wrapText="1"/>
    </xf>
    <xf numFmtId="0" fontId="56" fillId="60" borderId="37" xfId="0" applyFont="1" applyFill="1" applyBorder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57" fillId="58" borderId="40" xfId="0" applyFont="1" applyFill="1" applyBorder="1" applyAlignment="1">
      <alignment horizontal="justify" vertical="center" wrapText="1"/>
    </xf>
    <xf numFmtId="0" fontId="57" fillId="58" borderId="37" xfId="0" applyFont="1" applyFill="1" applyBorder="1" applyAlignment="1">
      <alignment horizontal="justify" vertical="center" wrapText="1"/>
    </xf>
    <xf numFmtId="0" fontId="56" fillId="0" borderId="21" xfId="0" applyFont="1" applyBorder="1" applyAlignment="1">
      <alignment horizontal="justify" vertical="center" wrapText="1"/>
    </xf>
    <xf numFmtId="0" fontId="56" fillId="58" borderId="40" xfId="0" applyFont="1" applyFill="1" applyBorder="1" applyAlignment="1">
      <alignment horizontal="justify" vertical="center" wrapText="1"/>
    </xf>
    <xf numFmtId="0" fontId="56" fillId="58" borderId="37" xfId="0" applyFont="1" applyFill="1" applyBorder="1" applyAlignment="1">
      <alignment horizontal="justify" vertical="center" wrapText="1"/>
    </xf>
    <xf numFmtId="0" fontId="63" fillId="0" borderId="21" xfId="0" applyFont="1" applyBorder="1" applyAlignment="1">
      <alignment horizontal="justify" vertical="center" wrapText="1"/>
    </xf>
    <xf numFmtId="0" fontId="34" fillId="56" borderId="56" xfId="95" applyFont="1" applyFill="1" applyBorder="1" applyAlignment="1">
      <alignment horizontal="left" vertical="center" wrapText="1"/>
      <protection/>
    </xf>
    <xf numFmtId="0" fontId="34" fillId="56" borderId="57" xfId="95" applyFont="1" applyFill="1" applyBorder="1" applyAlignment="1">
      <alignment horizontal="left" vertical="center" wrapText="1"/>
      <protection/>
    </xf>
    <xf numFmtId="0" fontId="34" fillId="56" borderId="58" xfId="95" applyFont="1" applyFill="1" applyBorder="1" applyAlignment="1">
      <alignment horizontal="left" vertical="center" wrapText="1"/>
      <protection/>
    </xf>
    <xf numFmtId="0" fontId="57" fillId="58" borderId="55" xfId="0" applyFont="1" applyFill="1" applyBorder="1" applyAlignment="1">
      <alignment horizontal="justify" vertical="center" wrapText="1"/>
    </xf>
    <xf numFmtId="0" fontId="56" fillId="58" borderId="55" xfId="0" applyFont="1" applyFill="1" applyBorder="1" applyAlignment="1">
      <alignment horizontal="justify" vertical="center" wrapText="1"/>
    </xf>
    <xf numFmtId="0" fontId="34" fillId="56" borderId="41" xfId="95" applyFont="1" applyFill="1" applyBorder="1" applyAlignment="1">
      <alignment horizontal="left" vertical="center" wrapText="1"/>
      <protection/>
    </xf>
    <xf numFmtId="0" fontId="34" fillId="56" borderId="20" xfId="95" applyFont="1" applyFill="1" applyBorder="1" applyAlignment="1">
      <alignment horizontal="left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 2" xfId="95"/>
    <cellStyle name="Note" xfId="96"/>
    <cellStyle name="Note 2" xfId="97"/>
    <cellStyle name="Note 2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-IN&#205;CIO'!A1" /><Relationship Id="rId3" Type="http://schemas.openxmlformats.org/officeDocument/2006/relationships/hyperlink" Target="#'A-IN&#205;CIO'!A1" /><Relationship Id="rId4" Type="http://schemas.openxmlformats.org/officeDocument/2006/relationships/image" Target="../media/image2.jpeg" /><Relationship Id="rId5" Type="http://schemas.openxmlformats.org/officeDocument/2006/relationships/image" Target="cid:image003.png@01D0779C.E4C95E3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-IN&#205;CIO'!A1" /><Relationship Id="rId3" Type="http://schemas.openxmlformats.org/officeDocument/2006/relationships/hyperlink" Target="#'A-IN&#205;CIO'!A1" /><Relationship Id="rId4" Type="http://schemas.openxmlformats.org/officeDocument/2006/relationships/hyperlink" Target="#'A-IN&#205;CIO'!A1" /><Relationship Id="rId5" Type="http://schemas.openxmlformats.org/officeDocument/2006/relationships/hyperlink" Target="#'A-IN&#205;CIO'!A1" /><Relationship Id="rId6" Type="http://schemas.openxmlformats.org/officeDocument/2006/relationships/hyperlink" Target="#'A-IN&#205;CIO'!A1" /><Relationship Id="rId7" Type="http://schemas.openxmlformats.org/officeDocument/2006/relationships/hyperlink" Target="#'A-IN&#205;CIO'!A1" /><Relationship Id="rId8" Type="http://schemas.openxmlformats.org/officeDocument/2006/relationships/hyperlink" Target="#'A-IN&#205;CIO'!A1" /><Relationship Id="rId9" Type="http://schemas.openxmlformats.org/officeDocument/2006/relationships/hyperlink" Target="#'A-IN&#205;CIO'!A1" /><Relationship Id="rId10" Type="http://schemas.openxmlformats.org/officeDocument/2006/relationships/hyperlink" Target="#'A-IN&#205;CIO'!A1" /><Relationship Id="rId11" Type="http://schemas.openxmlformats.org/officeDocument/2006/relationships/hyperlink" Target="#'A-IN&#205;CI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5</xdr:row>
      <xdr:rowOff>66675</xdr:rowOff>
    </xdr:from>
    <xdr:to>
      <xdr:col>11</xdr:col>
      <xdr:colOff>457200</xdr:colOff>
      <xdr:row>7</xdr:row>
      <xdr:rowOff>123825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12575" y="10287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5</xdr:row>
      <xdr:rowOff>76200</xdr:rowOff>
    </xdr:from>
    <xdr:to>
      <xdr:col>12</xdr:col>
      <xdr:colOff>609600</xdr:colOff>
      <xdr:row>7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55725" y="103822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3" name="Picture 3" descr="cid:image003.png@01D0779C.E4C95E3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3905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0</xdr:row>
      <xdr:rowOff>0</xdr:rowOff>
    </xdr:from>
    <xdr:to>
      <xdr:col>10</xdr:col>
      <xdr:colOff>457200</xdr:colOff>
      <xdr:row>2</xdr:row>
      <xdr:rowOff>38100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0" y="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0</xdr:rowOff>
    </xdr:from>
    <xdr:to>
      <xdr:col>10</xdr:col>
      <xdr:colOff>457200</xdr:colOff>
      <xdr:row>2</xdr:row>
      <xdr:rowOff>38100</xdr:rowOff>
    </xdr:to>
    <xdr:pic>
      <xdr:nvPicPr>
        <xdr:cNvPr id="2" name="Imagem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0" y="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0</xdr:rowOff>
    </xdr:from>
    <xdr:to>
      <xdr:col>10</xdr:col>
      <xdr:colOff>457200</xdr:colOff>
      <xdr:row>2</xdr:row>
      <xdr:rowOff>38100</xdr:rowOff>
    </xdr:to>
    <xdr:pic>
      <xdr:nvPicPr>
        <xdr:cNvPr id="3" name="Imagem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0" y="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0</xdr:rowOff>
    </xdr:from>
    <xdr:to>
      <xdr:col>10</xdr:col>
      <xdr:colOff>457200</xdr:colOff>
      <xdr:row>2</xdr:row>
      <xdr:rowOff>38100</xdr:rowOff>
    </xdr:to>
    <xdr:pic>
      <xdr:nvPicPr>
        <xdr:cNvPr id="4" name="Imagem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0" y="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0</xdr:rowOff>
    </xdr:from>
    <xdr:to>
      <xdr:col>10</xdr:col>
      <xdr:colOff>457200</xdr:colOff>
      <xdr:row>2</xdr:row>
      <xdr:rowOff>38100</xdr:rowOff>
    </xdr:to>
    <xdr:pic>
      <xdr:nvPicPr>
        <xdr:cNvPr id="5" name="Imagem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0" y="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="55" zoomScaleNormal="55" zoomScalePageLayoutView="0" workbookViewId="0" topLeftCell="A1">
      <selection activeCell="B39" sqref="B39:C48"/>
    </sheetView>
  </sheetViews>
  <sheetFormatPr defaultColWidth="9.140625" defaultRowHeight="15"/>
  <cols>
    <col min="1" max="1" width="20.8515625" style="0" bestFit="1" customWidth="1"/>
    <col min="2" max="2" width="68.8515625" style="0" customWidth="1"/>
    <col min="3" max="3" width="72.00390625" style="0" customWidth="1"/>
    <col min="5" max="5" width="14.140625" style="0" customWidth="1"/>
    <col min="6" max="6" width="18.00390625" style="0" customWidth="1"/>
    <col min="7" max="7" width="78.57421875" style="0" customWidth="1"/>
  </cols>
  <sheetData>
    <row r="1" spans="1:3" s="1" customFormat="1" ht="15" customHeight="1">
      <c r="A1" s="24"/>
      <c r="B1" s="24"/>
      <c r="C1" s="24"/>
    </row>
    <row r="2" spans="1:3" s="1" customFormat="1" ht="15" customHeight="1">
      <c r="A2" s="24"/>
      <c r="B2" s="24"/>
      <c r="C2" s="24"/>
    </row>
    <row r="3" spans="1:3" s="1" customFormat="1" ht="15" customHeight="1">
      <c r="A3" s="24"/>
      <c r="B3" s="24"/>
      <c r="C3" s="24"/>
    </row>
    <row r="4" spans="1:3" s="1" customFormat="1" ht="67.5" customHeight="1">
      <c r="A4" s="287" t="s">
        <v>75</v>
      </c>
      <c r="B4" s="287"/>
      <c r="C4" s="287"/>
    </row>
    <row r="5" spans="1:3" s="1" customFormat="1" ht="14.25">
      <c r="A5" s="24"/>
      <c r="B5" s="24"/>
      <c r="C5" s="24"/>
    </row>
    <row r="6" spans="1:3" s="1" customFormat="1" ht="15" thickBot="1">
      <c r="A6" s="24"/>
      <c r="B6" s="24"/>
      <c r="C6" s="24"/>
    </row>
    <row r="7" spans="1:3" ht="16.5" thickBot="1">
      <c r="A7" s="27"/>
      <c r="B7" s="38" t="s">
        <v>71</v>
      </c>
      <c r="C7" s="27"/>
    </row>
    <row r="8" spans="1:3" ht="63">
      <c r="A8" s="34" t="s">
        <v>70</v>
      </c>
      <c r="B8" s="35" t="s">
        <v>129</v>
      </c>
      <c r="C8" s="27"/>
    </row>
    <row r="9" spans="1:3" ht="47.25">
      <c r="A9" s="36" t="s">
        <v>72</v>
      </c>
      <c r="B9" s="37" t="s">
        <v>130</v>
      </c>
      <c r="C9" s="27"/>
    </row>
    <row r="10" spans="1:3" s="1" customFormat="1" ht="14.25">
      <c r="A10" s="26"/>
      <c r="B10" s="28"/>
      <c r="C10" s="27"/>
    </row>
    <row r="11" spans="1:3" s="1" customFormat="1" ht="15" thickBot="1">
      <c r="A11" s="25"/>
      <c r="B11" s="29"/>
      <c r="C11" s="27"/>
    </row>
    <row r="12" spans="1:3" s="2" customFormat="1" ht="16.5" thickBot="1">
      <c r="A12" s="33"/>
      <c r="B12" s="38" t="s">
        <v>74</v>
      </c>
      <c r="C12" s="30"/>
    </row>
    <row r="13" spans="1:3" ht="31.5">
      <c r="A13" s="39" t="s">
        <v>131</v>
      </c>
      <c r="B13" s="40" t="s">
        <v>73</v>
      </c>
      <c r="C13" s="27"/>
    </row>
    <row r="14" spans="1:3" ht="16.5" thickBot="1">
      <c r="A14" s="41" t="s">
        <v>30</v>
      </c>
      <c r="B14" s="42" t="s">
        <v>132</v>
      </c>
      <c r="C14" s="27"/>
    </row>
    <row r="15" spans="1:3" ht="16.5" thickBot="1">
      <c r="A15" s="33"/>
      <c r="B15" s="33"/>
      <c r="C15" s="27"/>
    </row>
    <row r="16" spans="1:3" ht="16.5" thickBot="1">
      <c r="A16" s="33"/>
      <c r="B16" s="38" t="s">
        <v>76</v>
      </c>
      <c r="C16" s="27"/>
    </row>
    <row r="17" spans="1:3" ht="15.75">
      <c r="A17" s="291" t="s">
        <v>133</v>
      </c>
      <c r="B17" s="43" t="s">
        <v>5</v>
      </c>
      <c r="C17" s="27"/>
    </row>
    <row r="18" spans="1:3" ht="15.75" customHeight="1">
      <c r="A18" s="292"/>
      <c r="B18" s="44" t="s">
        <v>3</v>
      </c>
      <c r="C18" s="27"/>
    </row>
    <row r="19" spans="1:3" ht="16.5" thickBot="1">
      <c r="A19" s="293"/>
      <c r="B19" s="45" t="s">
        <v>4</v>
      </c>
      <c r="C19" s="27"/>
    </row>
    <row r="20" spans="1:3" ht="16.5" thickBot="1">
      <c r="A20" s="33"/>
      <c r="B20" s="33"/>
      <c r="C20" s="27"/>
    </row>
    <row r="21" spans="1:3" ht="16.5" thickBot="1">
      <c r="A21" s="46"/>
      <c r="B21" s="38" t="s">
        <v>76</v>
      </c>
      <c r="C21" s="27"/>
    </row>
    <row r="22" spans="1:3" ht="15.75">
      <c r="A22" s="294" t="s">
        <v>20</v>
      </c>
      <c r="B22" s="43" t="s">
        <v>1</v>
      </c>
      <c r="C22" s="27"/>
    </row>
    <row r="23" spans="1:3" ht="15.75">
      <c r="A23" s="295"/>
      <c r="B23" s="44" t="s">
        <v>69</v>
      </c>
      <c r="C23" s="27"/>
    </row>
    <row r="24" spans="1:3" ht="15.75">
      <c r="A24" s="295"/>
      <c r="B24" s="44" t="s">
        <v>44</v>
      </c>
      <c r="C24" s="27"/>
    </row>
    <row r="25" spans="1:3" ht="15.75">
      <c r="A25" s="295"/>
      <c r="B25" s="44" t="s">
        <v>7</v>
      </c>
      <c r="C25" s="27"/>
    </row>
    <row r="26" spans="1:3" s="1" customFormat="1" ht="15.75">
      <c r="A26" s="295"/>
      <c r="B26" s="44" t="s">
        <v>78</v>
      </c>
      <c r="C26" s="27"/>
    </row>
    <row r="27" spans="1:3" s="1" customFormat="1" ht="15.75">
      <c r="A27" s="295"/>
      <c r="B27" s="44" t="s">
        <v>64</v>
      </c>
      <c r="C27" s="27"/>
    </row>
    <row r="28" spans="1:3" ht="15" customHeight="1">
      <c r="A28" s="295"/>
      <c r="B28" s="44" t="s">
        <v>22</v>
      </c>
      <c r="C28" s="27"/>
    </row>
    <row r="29" spans="1:3" ht="16.5" thickBot="1">
      <c r="A29" s="296"/>
      <c r="B29" s="47" t="s">
        <v>77</v>
      </c>
      <c r="C29" s="27"/>
    </row>
    <row r="30" spans="1:3" ht="15.75" thickBot="1">
      <c r="A30" s="27"/>
      <c r="B30" s="27"/>
      <c r="C30" s="27"/>
    </row>
    <row r="31" spans="1:3" ht="16.5" thickBot="1">
      <c r="A31" s="33"/>
      <c r="B31" s="38" t="s">
        <v>29</v>
      </c>
      <c r="C31" s="38" t="s">
        <v>28</v>
      </c>
    </row>
    <row r="32" spans="1:3" ht="15.75">
      <c r="A32" s="297" t="s">
        <v>68</v>
      </c>
      <c r="B32" s="300" t="s">
        <v>79</v>
      </c>
      <c r="C32" s="48" t="s">
        <v>35</v>
      </c>
    </row>
    <row r="33" spans="1:3" ht="15.75">
      <c r="A33" s="298"/>
      <c r="B33" s="300"/>
      <c r="C33" s="32" t="s">
        <v>36</v>
      </c>
    </row>
    <row r="34" spans="1:3" ht="15.75">
      <c r="A34" s="298"/>
      <c r="B34" s="300"/>
      <c r="C34" s="32" t="s">
        <v>19</v>
      </c>
    </row>
    <row r="35" spans="1:3" ht="15.75">
      <c r="A35" s="298"/>
      <c r="B35" s="300"/>
      <c r="C35" s="32" t="s">
        <v>37</v>
      </c>
    </row>
    <row r="36" spans="1:3" ht="15.75">
      <c r="A36" s="298"/>
      <c r="B36" s="300"/>
      <c r="C36" s="32" t="s">
        <v>40</v>
      </c>
    </row>
    <row r="37" spans="1:3" ht="15.75">
      <c r="A37" s="298"/>
      <c r="B37" s="300"/>
      <c r="C37" s="32" t="s">
        <v>38</v>
      </c>
    </row>
    <row r="38" spans="1:3" ht="15.75">
      <c r="A38" s="298"/>
      <c r="B38" s="301"/>
      <c r="C38" s="32" t="s">
        <v>39</v>
      </c>
    </row>
    <row r="39" spans="1:3" ht="15.75">
      <c r="A39" s="298"/>
      <c r="B39" s="288" t="s">
        <v>67</v>
      </c>
      <c r="C39" s="32" t="s">
        <v>41</v>
      </c>
    </row>
    <row r="40" spans="1:3" ht="15.75">
      <c r="A40" s="298"/>
      <c r="B40" s="289"/>
      <c r="C40" s="32" t="s">
        <v>42</v>
      </c>
    </row>
    <row r="41" spans="1:3" ht="15.75">
      <c r="A41" s="298"/>
      <c r="B41" s="289"/>
      <c r="C41" s="32" t="s">
        <v>43</v>
      </c>
    </row>
    <row r="42" spans="1:3" ht="15.75">
      <c r="A42" s="298"/>
      <c r="B42" s="289"/>
      <c r="C42" s="32" t="s">
        <v>37</v>
      </c>
    </row>
    <row r="43" spans="1:3" ht="15.75">
      <c r="A43" s="298"/>
      <c r="B43" s="289"/>
      <c r="C43" s="32" t="s">
        <v>40</v>
      </c>
    </row>
    <row r="44" spans="1:3" ht="15.75">
      <c r="A44" s="298"/>
      <c r="B44" s="289"/>
      <c r="C44" s="32" t="s">
        <v>134</v>
      </c>
    </row>
    <row r="45" spans="1:3" ht="15.75">
      <c r="A45" s="298"/>
      <c r="B45" s="289"/>
      <c r="C45" s="32" t="s">
        <v>92</v>
      </c>
    </row>
    <row r="46" spans="1:3" ht="15.75">
      <c r="A46" s="298"/>
      <c r="B46" s="289"/>
      <c r="C46" s="32" t="s">
        <v>66</v>
      </c>
    </row>
    <row r="47" spans="1:3" ht="15.75">
      <c r="A47" s="298"/>
      <c r="B47" s="289"/>
      <c r="C47" s="32" t="s">
        <v>6</v>
      </c>
    </row>
    <row r="48" spans="1:3" ht="15.75">
      <c r="A48" s="298"/>
      <c r="B48" s="290"/>
      <c r="C48" s="32" t="s">
        <v>18</v>
      </c>
    </row>
    <row r="49" spans="1:3" ht="15.75">
      <c r="A49" s="298"/>
      <c r="B49" s="288" t="s">
        <v>21</v>
      </c>
      <c r="C49" s="32" t="s">
        <v>80</v>
      </c>
    </row>
    <row r="50" spans="1:3" ht="15.75">
      <c r="A50" s="298"/>
      <c r="B50" s="289"/>
      <c r="C50" s="32" t="s">
        <v>37</v>
      </c>
    </row>
    <row r="51" spans="1:3" ht="15.75">
      <c r="A51" s="299"/>
      <c r="B51" s="290"/>
      <c r="C51" s="32" t="s">
        <v>40</v>
      </c>
    </row>
    <row r="52" spans="1:3" s="1" customFormat="1" ht="15">
      <c r="A52" s="24"/>
      <c r="B52" s="24"/>
      <c r="C52" s="31"/>
    </row>
    <row r="53" spans="1:3" s="1" customFormat="1" ht="16.5" thickBot="1">
      <c r="A53" s="33"/>
      <c r="B53" s="33"/>
      <c r="C53" s="31"/>
    </row>
    <row r="54" spans="1:3" ht="16.5" thickBot="1">
      <c r="A54" s="33"/>
      <c r="B54" s="38" t="s">
        <v>46</v>
      </c>
      <c r="C54" s="24"/>
    </row>
    <row r="55" spans="1:3" ht="15" customHeight="1">
      <c r="A55" s="286" t="s">
        <v>155</v>
      </c>
      <c r="B55" s="48" t="s">
        <v>45</v>
      </c>
      <c r="C55" s="24"/>
    </row>
    <row r="56" spans="1:3" ht="15.75">
      <c r="A56" s="286"/>
      <c r="B56" s="32" t="s">
        <v>81</v>
      </c>
      <c r="C56" s="24"/>
    </row>
    <row r="57" spans="1:3" ht="15.75">
      <c r="A57" s="286"/>
      <c r="B57" s="32" t="s">
        <v>82</v>
      </c>
      <c r="C57" s="24"/>
    </row>
    <row r="58" spans="1:3" ht="15.75">
      <c r="A58" s="286"/>
      <c r="B58" s="32" t="s">
        <v>135</v>
      </c>
      <c r="C58" s="24"/>
    </row>
    <row r="59" spans="1:3" ht="15.75">
      <c r="A59" s="286"/>
      <c r="B59" s="32" t="s">
        <v>83</v>
      </c>
      <c r="C59" s="24"/>
    </row>
    <row r="60" spans="1:3" ht="15.75">
      <c r="A60" s="286"/>
      <c r="B60" s="32" t="s">
        <v>84</v>
      </c>
      <c r="C60" s="24"/>
    </row>
    <row r="61" spans="1:3" ht="15.75">
      <c r="A61" s="286"/>
      <c r="B61" s="32" t="s">
        <v>95</v>
      </c>
      <c r="C61" s="24"/>
    </row>
  </sheetData>
  <sheetProtection/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tabSelected="1" view="pageBreakPreview" zoomScale="70" zoomScaleNormal="40" zoomScaleSheetLayoutView="70" zoomScalePageLayoutView="55" workbookViewId="0" topLeftCell="A1">
      <selection activeCell="E1" sqref="E1"/>
    </sheetView>
  </sheetViews>
  <sheetFormatPr defaultColWidth="8.7109375" defaultRowHeight="15"/>
  <cols>
    <col min="1" max="1" width="8.140625" style="193" customWidth="1"/>
    <col min="2" max="2" width="13.00390625" style="107" customWidth="1"/>
    <col min="3" max="3" width="55.57421875" style="107" customWidth="1"/>
    <col min="4" max="4" width="50.00390625" style="194" customWidth="1"/>
    <col min="5" max="5" width="29.140625" style="164" customWidth="1"/>
    <col min="6" max="6" width="14.421875" style="107" customWidth="1"/>
    <col min="7" max="7" width="15.57421875" style="107" customWidth="1"/>
    <col min="8" max="8" width="21.421875" style="196" customWidth="1"/>
    <col min="9" max="9" width="15.7109375" style="197" customWidth="1"/>
    <col min="10" max="10" width="18.00390625" style="198" customWidth="1"/>
    <col min="11" max="11" width="16.140625" style="199" customWidth="1"/>
    <col min="12" max="12" width="16.00390625" style="199" customWidth="1"/>
    <col min="13" max="13" width="20.00390625" style="194" customWidth="1"/>
    <col min="14" max="14" width="17.28125" style="199" customWidth="1"/>
    <col min="15" max="15" width="24.140625" style="194" customWidth="1"/>
    <col min="16" max="16" width="21.140625" style="107" customWidth="1"/>
    <col min="17" max="18" width="21.140625" style="194" customWidth="1"/>
    <col min="19" max="19" width="14.57421875" style="199" customWidth="1"/>
    <col min="20" max="22" width="14.28125" style="194" customWidth="1"/>
    <col min="23" max="23" width="14.28125" style="200" customWidth="1"/>
    <col min="24" max="27" width="14.28125" style="194" customWidth="1"/>
    <col min="28" max="28" width="15.8515625" style="194" customWidth="1"/>
    <col min="29" max="32" width="14.28125" style="194" customWidth="1"/>
    <col min="33" max="33" width="14.28125" style="200" customWidth="1"/>
    <col min="34" max="35" width="14.28125" style="157" customWidth="1"/>
    <col min="36" max="36" width="16.421875" style="194" customWidth="1"/>
    <col min="37" max="37" width="16.421875" style="118" customWidth="1"/>
    <col min="38" max="38" width="16.28125" style="194" customWidth="1"/>
    <col min="39" max="39" width="28.28125" style="194" customWidth="1"/>
    <col min="40" max="40" width="8.7109375" style="194" customWidth="1"/>
    <col min="41" max="41" width="43.7109375" style="194" customWidth="1"/>
    <col min="42" max="16384" width="8.7109375" style="194" customWidth="1"/>
  </cols>
  <sheetData>
    <row r="1" spans="2:5" ht="15.75">
      <c r="B1" s="108"/>
      <c r="E1" s="195">
        <f ca="1">NOW()</f>
        <v>42412.643006481485</v>
      </c>
    </row>
    <row r="2" spans="2:5" ht="15.75">
      <c r="B2" s="201" t="s">
        <v>25</v>
      </c>
      <c r="E2" s="202"/>
    </row>
    <row r="3" spans="2:13" ht="15.75">
      <c r="B3" s="324" t="s">
        <v>139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2:13" ht="15.75">
      <c r="B4" s="325" t="s">
        <v>138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2:7" ht="15.75">
      <c r="B5" s="187" t="s">
        <v>26</v>
      </c>
      <c r="D5" s="194" t="s">
        <v>254</v>
      </c>
      <c r="F5" s="330"/>
      <c r="G5" s="331"/>
    </row>
    <row r="6" spans="2:7" ht="15.75">
      <c r="B6" s="108"/>
      <c r="D6" s="203"/>
      <c r="F6" s="330"/>
      <c r="G6" s="331"/>
    </row>
    <row r="7" spans="1:7" ht="15" customHeight="1">
      <c r="A7" s="55"/>
      <c r="B7" s="326" t="s">
        <v>495</v>
      </c>
      <c r="C7" s="326"/>
      <c r="D7" s="204" t="s">
        <v>313</v>
      </c>
      <c r="F7" s="330"/>
      <c r="G7" s="331"/>
    </row>
    <row r="8" spans="1:7" ht="15.75">
      <c r="A8" s="55"/>
      <c r="B8" s="326" t="s">
        <v>494</v>
      </c>
      <c r="C8" s="326"/>
      <c r="F8" s="330"/>
      <c r="G8" s="331"/>
    </row>
    <row r="9" spans="1:8" ht="20.25" customHeight="1">
      <c r="A9" s="55"/>
      <c r="B9" s="327" t="s">
        <v>284</v>
      </c>
      <c r="C9" s="328"/>
      <c r="D9" s="328"/>
      <c r="E9" s="328"/>
      <c r="F9" s="328"/>
      <c r="G9" s="328"/>
      <c r="H9" s="329"/>
    </row>
    <row r="10" spans="2:7" ht="10.5" customHeight="1">
      <c r="B10" s="187"/>
      <c r="D10" s="205"/>
      <c r="E10" s="206"/>
      <c r="F10" s="330"/>
      <c r="G10" s="331"/>
    </row>
    <row r="11" spans="1:37" s="115" customFormat="1" ht="27" customHeight="1">
      <c r="A11" s="131">
        <v>1</v>
      </c>
      <c r="B11" s="132" t="s">
        <v>0</v>
      </c>
      <c r="C11" s="132"/>
      <c r="D11" s="132"/>
      <c r="E11" s="185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110"/>
      <c r="S11" s="114"/>
      <c r="W11" s="116"/>
      <c r="AG11" s="116"/>
      <c r="AH11" s="117"/>
      <c r="AI11" s="117"/>
      <c r="AK11" s="118"/>
    </row>
    <row r="12" spans="1:37" s="115" customFormat="1" ht="22.5" customHeight="1" thickBot="1">
      <c r="A12" s="332" t="s">
        <v>346</v>
      </c>
      <c r="B12" s="305" t="s">
        <v>57</v>
      </c>
      <c r="C12" s="305" t="s">
        <v>30</v>
      </c>
      <c r="D12" s="305" t="s">
        <v>51</v>
      </c>
      <c r="E12" s="305" t="s">
        <v>441</v>
      </c>
      <c r="F12" s="305" t="s">
        <v>50</v>
      </c>
      <c r="G12" s="305" t="s">
        <v>52</v>
      </c>
      <c r="H12" s="306" t="s">
        <v>32</v>
      </c>
      <c r="I12" s="306"/>
      <c r="J12" s="306"/>
      <c r="K12" s="305" t="s">
        <v>60</v>
      </c>
      <c r="L12" s="305" t="s">
        <v>56</v>
      </c>
      <c r="M12" s="305" t="s">
        <v>33</v>
      </c>
      <c r="N12" s="305"/>
      <c r="O12" s="305" t="s">
        <v>23</v>
      </c>
      <c r="P12" s="305" t="s">
        <v>55</v>
      </c>
      <c r="Q12" s="305" t="s">
        <v>20</v>
      </c>
      <c r="R12" s="111"/>
      <c r="S12" s="114"/>
      <c r="T12" s="302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4"/>
    </row>
    <row r="13" spans="1:38" s="115" customFormat="1" ht="60" customHeight="1" thickBot="1">
      <c r="A13" s="333"/>
      <c r="B13" s="305"/>
      <c r="C13" s="305"/>
      <c r="D13" s="305"/>
      <c r="E13" s="305"/>
      <c r="F13" s="305"/>
      <c r="G13" s="305"/>
      <c r="H13" s="122" t="s">
        <v>136</v>
      </c>
      <c r="I13" s="190" t="s">
        <v>54</v>
      </c>
      <c r="J13" s="190" t="s">
        <v>53</v>
      </c>
      <c r="K13" s="305"/>
      <c r="L13" s="305"/>
      <c r="M13" s="186" t="s">
        <v>34</v>
      </c>
      <c r="N13" s="186" t="s">
        <v>9</v>
      </c>
      <c r="O13" s="305"/>
      <c r="P13" s="305"/>
      <c r="Q13" s="305"/>
      <c r="R13" s="111"/>
      <c r="S13" s="114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207"/>
    </row>
    <row r="14" spans="1:39" s="212" customFormat="1" ht="48" customHeight="1">
      <c r="A14" s="101" t="s">
        <v>158</v>
      </c>
      <c r="B14" s="254" t="s">
        <v>154</v>
      </c>
      <c r="C14" s="254" t="s">
        <v>140</v>
      </c>
      <c r="D14" s="254"/>
      <c r="E14" s="255" t="s">
        <v>40</v>
      </c>
      <c r="F14" s="101"/>
      <c r="G14" s="101" t="s">
        <v>295</v>
      </c>
      <c r="H14" s="256">
        <f>10986148.77/1000/3.85</f>
        <v>2853.545135064935</v>
      </c>
      <c r="I14" s="257">
        <v>0</v>
      </c>
      <c r="J14" s="93">
        <v>100</v>
      </c>
      <c r="K14" s="101" t="s">
        <v>143</v>
      </c>
      <c r="L14" s="189" t="s">
        <v>5</v>
      </c>
      <c r="M14" s="102">
        <v>42491</v>
      </c>
      <c r="N14" s="102">
        <v>42705</v>
      </c>
      <c r="O14" s="258" t="s">
        <v>146</v>
      </c>
      <c r="P14" s="101"/>
      <c r="Q14" s="144" t="s">
        <v>69</v>
      </c>
      <c r="R14" s="86"/>
      <c r="S14" s="208"/>
      <c r="T14" s="209"/>
      <c r="U14" s="210"/>
      <c r="V14" s="209"/>
      <c r="W14" s="211"/>
      <c r="X14" s="209"/>
      <c r="Y14" s="209"/>
      <c r="Z14" s="209"/>
      <c r="AA14" s="210"/>
      <c r="AB14" s="210"/>
      <c r="AC14" s="209"/>
      <c r="AD14" s="209"/>
      <c r="AE14" s="209"/>
      <c r="AF14" s="209"/>
      <c r="AH14" s="213"/>
      <c r="AI14" s="213"/>
      <c r="AJ14" s="209"/>
      <c r="AL14" s="209"/>
      <c r="AM14" s="214"/>
    </row>
    <row r="15" spans="1:39" s="218" customFormat="1" ht="48" customHeight="1">
      <c r="A15" s="101" t="s">
        <v>163</v>
      </c>
      <c r="B15" s="254" t="s">
        <v>154</v>
      </c>
      <c r="C15" s="254" t="s">
        <v>251</v>
      </c>
      <c r="D15" s="254"/>
      <c r="E15" s="255" t="s">
        <v>40</v>
      </c>
      <c r="F15" s="101"/>
      <c r="G15" s="101" t="s">
        <v>252</v>
      </c>
      <c r="H15" s="256">
        <v>3043.73</v>
      </c>
      <c r="I15" s="257">
        <v>0</v>
      </c>
      <c r="J15" s="93">
        <v>100</v>
      </c>
      <c r="K15" s="101" t="s">
        <v>253</v>
      </c>
      <c r="L15" s="189" t="s">
        <v>5</v>
      </c>
      <c r="M15" s="102">
        <v>41660</v>
      </c>
      <c r="N15" s="102">
        <v>41716</v>
      </c>
      <c r="O15" s="258" t="s">
        <v>146</v>
      </c>
      <c r="P15" s="101" t="s">
        <v>280</v>
      </c>
      <c r="Q15" s="144" t="s">
        <v>22</v>
      </c>
      <c r="R15" s="86"/>
      <c r="S15" s="135"/>
      <c r="T15" s="66"/>
      <c r="U15" s="215"/>
      <c r="V15" s="66"/>
      <c r="W15" s="66"/>
      <c r="X15" s="66"/>
      <c r="Y15" s="66"/>
      <c r="Z15" s="66"/>
      <c r="AA15" s="215"/>
      <c r="AB15" s="215"/>
      <c r="AC15" s="66"/>
      <c r="AD15" s="66"/>
      <c r="AE15" s="66"/>
      <c r="AF15" s="66"/>
      <c r="AG15" s="216"/>
      <c r="AH15" s="213"/>
      <c r="AI15" s="213"/>
      <c r="AJ15" s="66"/>
      <c r="AK15" s="216"/>
      <c r="AL15" s="66"/>
      <c r="AM15" s="217"/>
    </row>
    <row r="16" spans="1:38" ht="46.5" customHeight="1">
      <c r="A16" s="101" t="s">
        <v>148</v>
      </c>
      <c r="B16" s="254" t="s">
        <v>154</v>
      </c>
      <c r="C16" s="254" t="s">
        <v>186</v>
      </c>
      <c r="D16" s="254" t="s">
        <v>243</v>
      </c>
      <c r="E16" s="255" t="s">
        <v>43</v>
      </c>
      <c r="F16" s="101"/>
      <c r="G16" s="101"/>
      <c r="H16" s="256">
        <v>270</v>
      </c>
      <c r="I16" s="257">
        <v>100</v>
      </c>
      <c r="J16" s="93">
        <v>0</v>
      </c>
      <c r="K16" s="101" t="s">
        <v>185</v>
      </c>
      <c r="L16" s="189" t="s">
        <v>4</v>
      </c>
      <c r="M16" s="102">
        <v>42370</v>
      </c>
      <c r="N16" s="102">
        <v>42491</v>
      </c>
      <c r="O16" s="258"/>
      <c r="P16" s="101"/>
      <c r="Q16" s="144" t="s">
        <v>1</v>
      </c>
      <c r="R16" s="85"/>
      <c r="T16" s="219"/>
      <c r="U16" s="219"/>
      <c r="V16" s="219"/>
      <c r="W16" s="220"/>
      <c r="X16" s="219"/>
      <c r="Y16" s="219"/>
      <c r="Z16" s="219"/>
      <c r="AA16" s="219"/>
      <c r="AB16" s="219"/>
      <c r="AC16" s="219"/>
      <c r="AD16" s="219"/>
      <c r="AE16" s="219"/>
      <c r="AF16" s="219"/>
      <c r="AG16" s="220"/>
      <c r="AH16" s="153"/>
      <c r="AI16" s="153"/>
      <c r="AJ16" s="219"/>
      <c r="AK16" s="221"/>
      <c r="AL16" s="219"/>
    </row>
    <row r="17" spans="1:39" ht="49.5" customHeight="1">
      <c r="A17" s="101" t="s">
        <v>164</v>
      </c>
      <c r="B17" s="254" t="s">
        <v>154</v>
      </c>
      <c r="C17" s="254" t="s">
        <v>242</v>
      </c>
      <c r="D17" s="254" t="s">
        <v>298</v>
      </c>
      <c r="E17" s="255" t="s">
        <v>40</v>
      </c>
      <c r="F17" s="101"/>
      <c r="G17" s="101" t="s">
        <v>296</v>
      </c>
      <c r="H17" s="256">
        <f>19102623.1/1000/3.85</f>
        <v>4961.720285714286</v>
      </c>
      <c r="I17" s="257">
        <v>0</v>
      </c>
      <c r="J17" s="93">
        <v>100</v>
      </c>
      <c r="K17" s="101" t="s">
        <v>188</v>
      </c>
      <c r="L17" s="189" t="s">
        <v>3</v>
      </c>
      <c r="M17" s="102">
        <v>42248</v>
      </c>
      <c r="N17" s="102">
        <v>42430</v>
      </c>
      <c r="O17" s="258" t="s">
        <v>146</v>
      </c>
      <c r="P17" s="101"/>
      <c r="Q17" s="144" t="s">
        <v>1</v>
      </c>
      <c r="R17" s="85"/>
      <c r="AM17" s="214"/>
    </row>
    <row r="18" spans="1:18" ht="42.75" customHeight="1">
      <c r="A18" s="101" t="s">
        <v>165</v>
      </c>
      <c r="B18" s="254" t="s">
        <v>154</v>
      </c>
      <c r="C18" s="254" t="s">
        <v>141</v>
      </c>
      <c r="D18" s="254"/>
      <c r="E18" s="255" t="s">
        <v>42</v>
      </c>
      <c r="F18" s="101"/>
      <c r="G18" s="101"/>
      <c r="H18" s="256">
        <v>2112.52</v>
      </c>
      <c r="I18" s="257">
        <v>100</v>
      </c>
      <c r="J18" s="93">
        <v>0</v>
      </c>
      <c r="K18" s="101" t="s">
        <v>144</v>
      </c>
      <c r="L18" s="189" t="s">
        <v>3</v>
      </c>
      <c r="M18" s="102">
        <v>42505</v>
      </c>
      <c r="N18" s="102">
        <v>42628</v>
      </c>
      <c r="O18" s="258"/>
      <c r="P18" s="101"/>
      <c r="Q18" s="144" t="s">
        <v>1</v>
      </c>
      <c r="R18" s="85"/>
    </row>
    <row r="19" spans="1:37" s="218" customFormat="1" ht="66" customHeight="1">
      <c r="A19" s="101" t="s">
        <v>166</v>
      </c>
      <c r="B19" s="254" t="s">
        <v>154</v>
      </c>
      <c r="C19" s="254" t="s">
        <v>395</v>
      </c>
      <c r="D19" s="254" t="s">
        <v>394</v>
      </c>
      <c r="E19" s="255" t="s">
        <v>42</v>
      </c>
      <c r="F19" s="101"/>
      <c r="G19" s="101"/>
      <c r="H19" s="256">
        <f>621.78+264.15+618</f>
        <v>1503.9299999999998</v>
      </c>
      <c r="I19" s="257">
        <v>100</v>
      </c>
      <c r="J19" s="93">
        <v>0</v>
      </c>
      <c r="K19" s="255" t="s">
        <v>397</v>
      </c>
      <c r="L19" s="189" t="s">
        <v>3</v>
      </c>
      <c r="M19" s="102">
        <v>42401</v>
      </c>
      <c r="N19" s="102">
        <v>42522</v>
      </c>
      <c r="O19" s="258"/>
      <c r="P19" s="101"/>
      <c r="Q19" s="144" t="s">
        <v>1</v>
      </c>
      <c r="R19" s="106"/>
      <c r="S19" s="135"/>
      <c r="AK19" s="222"/>
    </row>
    <row r="20" spans="1:18" ht="43.5" customHeight="1">
      <c r="A20" s="101" t="s">
        <v>167</v>
      </c>
      <c r="B20" s="254" t="s">
        <v>154</v>
      </c>
      <c r="C20" s="254" t="s">
        <v>142</v>
      </c>
      <c r="D20" s="254"/>
      <c r="E20" s="255" t="s">
        <v>43</v>
      </c>
      <c r="F20" s="101"/>
      <c r="G20" s="101"/>
      <c r="H20" s="256">
        <v>37</v>
      </c>
      <c r="I20" s="257">
        <v>100</v>
      </c>
      <c r="J20" s="93">
        <v>0</v>
      </c>
      <c r="K20" s="101" t="s">
        <v>145</v>
      </c>
      <c r="L20" s="189" t="s">
        <v>3</v>
      </c>
      <c r="M20" s="102">
        <v>42462</v>
      </c>
      <c r="N20" s="102">
        <v>42584</v>
      </c>
      <c r="O20" s="258"/>
      <c r="P20" s="101"/>
      <c r="Q20" s="144" t="s">
        <v>1</v>
      </c>
      <c r="R20" s="85"/>
    </row>
    <row r="21" spans="1:37" s="157" customFormat="1" ht="77.25" customHeight="1">
      <c r="A21" s="101" t="s">
        <v>187</v>
      </c>
      <c r="B21" s="254" t="s">
        <v>154</v>
      </c>
      <c r="C21" s="254" t="s">
        <v>366</v>
      </c>
      <c r="D21" s="254" t="s">
        <v>368</v>
      </c>
      <c r="E21" s="255" t="s">
        <v>42</v>
      </c>
      <c r="F21" s="101"/>
      <c r="G21" s="101"/>
      <c r="H21" s="256">
        <f>7101051.16/3.85/1000</f>
        <v>1844.4288727272728</v>
      </c>
      <c r="I21" s="257">
        <v>100</v>
      </c>
      <c r="J21" s="93">
        <v>0</v>
      </c>
      <c r="K21" s="255" t="s">
        <v>367</v>
      </c>
      <c r="L21" s="189" t="s">
        <v>4</v>
      </c>
      <c r="M21" s="102">
        <v>42370</v>
      </c>
      <c r="N21" s="102">
        <v>42491</v>
      </c>
      <c r="O21" s="258"/>
      <c r="P21" s="101"/>
      <c r="Q21" s="144" t="s">
        <v>1</v>
      </c>
      <c r="R21" s="85"/>
      <c r="S21" s="143"/>
      <c r="AK21" s="223"/>
    </row>
    <row r="22" spans="1:37" s="218" customFormat="1" ht="59.25" customHeight="1">
      <c r="A22" s="101" t="s">
        <v>193</v>
      </c>
      <c r="B22" s="254" t="s">
        <v>154</v>
      </c>
      <c r="C22" s="254" t="s">
        <v>256</v>
      </c>
      <c r="D22" s="254"/>
      <c r="E22" s="255" t="s">
        <v>40</v>
      </c>
      <c r="F22" s="255" t="s">
        <v>285</v>
      </c>
      <c r="G22" s="255" t="s">
        <v>286</v>
      </c>
      <c r="H22" s="256">
        <f>(8636984.95+4012388.32+5423004.88)/3.85/1000</f>
        <v>4694.124194805195</v>
      </c>
      <c r="I22" s="257">
        <v>0</v>
      </c>
      <c r="J22" s="93">
        <v>100</v>
      </c>
      <c r="K22" s="101" t="s">
        <v>255</v>
      </c>
      <c r="L22" s="189" t="s">
        <v>5</v>
      </c>
      <c r="M22" s="102">
        <v>41102</v>
      </c>
      <c r="N22" s="260" t="s">
        <v>271</v>
      </c>
      <c r="O22" s="258" t="s">
        <v>146</v>
      </c>
      <c r="P22" s="101" t="s">
        <v>280</v>
      </c>
      <c r="Q22" s="144" t="s">
        <v>22</v>
      </c>
      <c r="R22" s="141"/>
      <c r="S22" s="135"/>
      <c r="T22" s="66"/>
      <c r="AK22" s="222"/>
    </row>
    <row r="23" spans="1:37" s="218" customFormat="1" ht="43.5" customHeight="1">
      <c r="A23" s="101" t="s">
        <v>272</v>
      </c>
      <c r="B23" s="254" t="s">
        <v>154</v>
      </c>
      <c r="C23" s="254" t="s">
        <v>264</v>
      </c>
      <c r="D23" s="254"/>
      <c r="E23" s="255" t="s">
        <v>40</v>
      </c>
      <c r="F23" s="101"/>
      <c r="G23" s="255" t="s">
        <v>265</v>
      </c>
      <c r="H23" s="256">
        <f>(12236.19067/3.85)</f>
        <v>3178.231342857143</v>
      </c>
      <c r="I23" s="257">
        <v>0</v>
      </c>
      <c r="J23" s="93">
        <v>100</v>
      </c>
      <c r="K23" s="101" t="s">
        <v>257</v>
      </c>
      <c r="L23" s="189" t="s">
        <v>5</v>
      </c>
      <c r="M23" s="102">
        <v>40767</v>
      </c>
      <c r="N23" s="102">
        <v>40879</v>
      </c>
      <c r="O23" s="258" t="s">
        <v>146</v>
      </c>
      <c r="P23" s="101" t="s">
        <v>280</v>
      </c>
      <c r="Q23" s="144" t="s">
        <v>88</v>
      </c>
      <c r="R23" s="106"/>
      <c r="S23" s="135"/>
      <c r="AK23" s="222"/>
    </row>
    <row r="24" spans="1:37" s="218" customFormat="1" ht="43.5" customHeight="1">
      <c r="A24" s="101" t="s">
        <v>273</v>
      </c>
      <c r="B24" s="254" t="s">
        <v>154</v>
      </c>
      <c r="C24" s="254" t="s">
        <v>264</v>
      </c>
      <c r="D24" s="254" t="s">
        <v>299</v>
      </c>
      <c r="E24" s="255" t="s">
        <v>40</v>
      </c>
      <c r="F24" s="101"/>
      <c r="G24" s="255" t="s">
        <v>300</v>
      </c>
      <c r="H24" s="256">
        <f>8368436.73/1000/3.85</f>
        <v>2173.6199298701304</v>
      </c>
      <c r="I24" s="257">
        <v>0</v>
      </c>
      <c r="J24" s="93">
        <v>100</v>
      </c>
      <c r="K24" s="101" t="s">
        <v>257</v>
      </c>
      <c r="L24" s="189" t="s">
        <v>5</v>
      </c>
      <c r="M24" s="102">
        <v>42248</v>
      </c>
      <c r="N24" s="102">
        <v>42430</v>
      </c>
      <c r="O24" s="258" t="s">
        <v>146</v>
      </c>
      <c r="P24" s="101" t="s">
        <v>280</v>
      </c>
      <c r="Q24" s="144" t="s">
        <v>69</v>
      </c>
      <c r="R24" s="106"/>
      <c r="S24" s="135"/>
      <c r="AK24" s="222"/>
    </row>
    <row r="25" spans="1:37" s="218" customFormat="1" ht="43.5" customHeight="1">
      <c r="A25" s="101" t="s">
        <v>274</v>
      </c>
      <c r="B25" s="254" t="s">
        <v>154</v>
      </c>
      <c r="C25" s="254" t="s">
        <v>258</v>
      </c>
      <c r="D25" s="254"/>
      <c r="E25" s="255" t="s">
        <v>40</v>
      </c>
      <c r="F25" s="101"/>
      <c r="G25" s="101" t="s">
        <v>266</v>
      </c>
      <c r="H25" s="256">
        <f>2870.49662/3.85</f>
        <v>745.5835376623376</v>
      </c>
      <c r="I25" s="257">
        <v>0</v>
      </c>
      <c r="J25" s="93">
        <v>100</v>
      </c>
      <c r="K25" s="101" t="s">
        <v>259</v>
      </c>
      <c r="L25" s="189" t="s">
        <v>5</v>
      </c>
      <c r="M25" s="102">
        <v>41463</v>
      </c>
      <c r="N25" s="102">
        <v>41568</v>
      </c>
      <c r="O25" s="258" t="s">
        <v>146</v>
      </c>
      <c r="P25" s="101" t="s">
        <v>280</v>
      </c>
      <c r="Q25" s="144" t="s">
        <v>22</v>
      </c>
      <c r="R25" s="106"/>
      <c r="S25" s="135"/>
      <c r="AK25" s="222"/>
    </row>
    <row r="26" spans="1:37" s="218" customFormat="1" ht="43.5" customHeight="1">
      <c r="A26" s="101" t="s">
        <v>275</v>
      </c>
      <c r="B26" s="254" t="s">
        <v>154</v>
      </c>
      <c r="C26" s="254" t="s">
        <v>269</v>
      </c>
      <c r="D26" s="254"/>
      <c r="E26" s="255" t="s">
        <v>40</v>
      </c>
      <c r="F26" s="101"/>
      <c r="G26" s="101" t="s">
        <v>268</v>
      </c>
      <c r="H26" s="256">
        <f>2915.74772/3.85</f>
        <v>757.3370701298701</v>
      </c>
      <c r="I26" s="257">
        <v>0</v>
      </c>
      <c r="J26" s="93">
        <v>100</v>
      </c>
      <c r="K26" s="101" t="s">
        <v>260</v>
      </c>
      <c r="L26" s="189" t="s">
        <v>5</v>
      </c>
      <c r="M26" s="102">
        <v>41203</v>
      </c>
      <c r="N26" s="102">
        <v>41561</v>
      </c>
      <c r="O26" s="258" t="s">
        <v>146</v>
      </c>
      <c r="P26" s="101" t="s">
        <v>280</v>
      </c>
      <c r="Q26" s="144" t="s">
        <v>22</v>
      </c>
      <c r="R26" s="106"/>
      <c r="S26" s="135"/>
      <c r="AK26" s="222"/>
    </row>
    <row r="27" spans="1:37" s="218" customFormat="1" ht="43.5" customHeight="1">
      <c r="A27" s="101" t="s">
        <v>276</v>
      </c>
      <c r="B27" s="254" t="s">
        <v>154</v>
      </c>
      <c r="C27" s="254" t="s">
        <v>261</v>
      </c>
      <c r="D27" s="254"/>
      <c r="E27" s="255" t="s">
        <v>40</v>
      </c>
      <c r="F27" s="101"/>
      <c r="G27" s="101" t="s">
        <v>289</v>
      </c>
      <c r="H27" s="256">
        <f>5423.00488/3.85</f>
        <v>1408.572696103896</v>
      </c>
      <c r="I27" s="257">
        <v>0</v>
      </c>
      <c r="J27" s="93">
        <v>100</v>
      </c>
      <c r="K27" s="101" t="s">
        <v>267</v>
      </c>
      <c r="L27" s="189" t="s">
        <v>5</v>
      </c>
      <c r="M27" s="102">
        <v>41173</v>
      </c>
      <c r="N27" s="102">
        <v>41561</v>
      </c>
      <c r="O27" s="258" t="s">
        <v>146</v>
      </c>
      <c r="P27" s="101" t="s">
        <v>280</v>
      </c>
      <c r="Q27" s="144" t="s">
        <v>22</v>
      </c>
      <c r="R27" s="106"/>
      <c r="S27" s="135"/>
      <c r="AK27" s="222"/>
    </row>
    <row r="28" spans="1:18" ht="36" customHeight="1">
      <c r="A28" s="101" t="s">
        <v>277</v>
      </c>
      <c r="B28" s="254" t="s">
        <v>154</v>
      </c>
      <c r="C28" s="261" t="s">
        <v>326</v>
      </c>
      <c r="D28" s="162"/>
      <c r="E28" s="255" t="s">
        <v>40</v>
      </c>
      <c r="F28" s="261"/>
      <c r="G28" s="101" t="s">
        <v>327</v>
      </c>
      <c r="H28" s="256">
        <f>7049955.24/1000/3.85</f>
        <v>1831.157205194805</v>
      </c>
      <c r="I28" s="257">
        <v>0</v>
      </c>
      <c r="J28" s="93">
        <v>100</v>
      </c>
      <c r="K28" s="101" t="s">
        <v>328</v>
      </c>
      <c r="L28" s="189" t="s">
        <v>5</v>
      </c>
      <c r="M28" s="102">
        <v>41368</v>
      </c>
      <c r="N28" s="102">
        <v>41516</v>
      </c>
      <c r="O28" s="258" t="s">
        <v>146</v>
      </c>
      <c r="P28" s="101" t="s">
        <v>280</v>
      </c>
      <c r="Q28" s="144" t="s">
        <v>22</v>
      </c>
      <c r="R28" s="224"/>
    </row>
    <row r="29" spans="1:37" s="157" customFormat="1" ht="36" customHeight="1">
      <c r="A29" s="101" t="s">
        <v>302</v>
      </c>
      <c r="B29" s="254" t="s">
        <v>154</v>
      </c>
      <c r="C29" s="254" t="s">
        <v>458</v>
      </c>
      <c r="D29" s="162"/>
      <c r="E29" s="255" t="s">
        <v>40</v>
      </c>
      <c r="F29" s="261"/>
      <c r="G29" s="101" t="s">
        <v>460</v>
      </c>
      <c r="H29" s="256">
        <f>851873.12987013/1000</f>
        <v>851.87312987013</v>
      </c>
      <c r="I29" s="257">
        <v>0</v>
      </c>
      <c r="J29" s="93">
        <v>100</v>
      </c>
      <c r="K29" s="101" t="s">
        <v>462</v>
      </c>
      <c r="L29" s="189" t="s">
        <v>5</v>
      </c>
      <c r="M29" s="102">
        <v>40680</v>
      </c>
      <c r="N29" s="102">
        <v>40882</v>
      </c>
      <c r="O29" s="258" t="s">
        <v>146</v>
      </c>
      <c r="P29" s="101" t="s">
        <v>280</v>
      </c>
      <c r="Q29" s="144" t="s">
        <v>22</v>
      </c>
      <c r="R29" s="224"/>
      <c r="S29" s="143"/>
      <c r="AK29" s="223"/>
    </row>
    <row r="30" spans="1:37" s="157" customFormat="1" ht="36" customHeight="1">
      <c r="A30" s="101" t="s">
        <v>303</v>
      </c>
      <c r="B30" s="254" t="s">
        <v>154</v>
      </c>
      <c r="C30" s="261" t="s">
        <v>459</v>
      </c>
      <c r="D30" s="162"/>
      <c r="E30" s="255" t="s">
        <v>40</v>
      </c>
      <c r="F30" s="261"/>
      <c r="G30" s="101" t="s">
        <v>461</v>
      </c>
      <c r="H30" s="256">
        <f>1928082.57402597/1000</f>
        <v>1928.08257402597</v>
      </c>
      <c r="I30" s="257">
        <v>0</v>
      </c>
      <c r="J30" s="93">
        <v>100</v>
      </c>
      <c r="K30" s="101" t="s">
        <v>463</v>
      </c>
      <c r="L30" s="189" t="s">
        <v>5</v>
      </c>
      <c r="M30" s="102">
        <v>40889</v>
      </c>
      <c r="N30" s="102">
        <v>41018</v>
      </c>
      <c r="O30" s="258" t="s">
        <v>146</v>
      </c>
      <c r="P30" s="101" t="s">
        <v>280</v>
      </c>
      <c r="Q30" s="144" t="s">
        <v>22</v>
      </c>
      <c r="R30" s="224"/>
      <c r="S30" s="143"/>
      <c r="AK30" s="223"/>
    </row>
    <row r="31" spans="1:37" s="157" customFormat="1" ht="42.75" customHeight="1">
      <c r="A31" s="101" t="s">
        <v>312</v>
      </c>
      <c r="B31" s="254" t="s">
        <v>154</v>
      </c>
      <c r="C31" s="262" t="s">
        <v>323</v>
      </c>
      <c r="D31" s="263"/>
      <c r="E31" s="255" t="s">
        <v>40</v>
      </c>
      <c r="F31" s="101"/>
      <c r="G31" s="101" t="s">
        <v>324</v>
      </c>
      <c r="H31" s="264">
        <f>12574964.74/1000/3.85</f>
        <v>3266.2246077922077</v>
      </c>
      <c r="I31" s="257">
        <v>0</v>
      </c>
      <c r="J31" s="257">
        <v>100</v>
      </c>
      <c r="K31" s="101" t="s">
        <v>325</v>
      </c>
      <c r="L31" s="189" t="s">
        <v>5</v>
      </c>
      <c r="M31" s="102">
        <v>39638</v>
      </c>
      <c r="N31" s="102">
        <v>39933</v>
      </c>
      <c r="O31" s="258" t="s">
        <v>146</v>
      </c>
      <c r="P31" s="101" t="s">
        <v>280</v>
      </c>
      <c r="Q31" s="144" t="s">
        <v>22</v>
      </c>
      <c r="R31" s="85"/>
      <c r="S31" s="143"/>
      <c r="AK31" s="223"/>
    </row>
    <row r="32" spans="1:18" ht="43.5" customHeight="1">
      <c r="A32" s="101" t="s">
        <v>322</v>
      </c>
      <c r="B32" s="254" t="s">
        <v>154</v>
      </c>
      <c r="C32" s="254" t="s">
        <v>210</v>
      </c>
      <c r="D32" s="254"/>
      <c r="E32" s="255" t="s">
        <v>42</v>
      </c>
      <c r="F32" s="101"/>
      <c r="G32" s="101"/>
      <c r="H32" s="256">
        <f>13921398.31/1000/3.85</f>
        <v>3615.947612987013</v>
      </c>
      <c r="I32" s="257">
        <v>100</v>
      </c>
      <c r="J32" s="257">
        <v>0</v>
      </c>
      <c r="K32" s="101" t="s">
        <v>168</v>
      </c>
      <c r="L32" s="189" t="s">
        <v>3</v>
      </c>
      <c r="M32" s="102">
        <v>42370</v>
      </c>
      <c r="N32" s="102">
        <v>42491</v>
      </c>
      <c r="O32" s="258"/>
      <c r="P32" s="101"/>
      <c r="Q32" s="144" t="s">
        <v>1</v>
      </c>
      <c r="R32" s="85"/>
    </row>
    <row r="33" spans="1:18" ht="54" customHeight="1">
      <c r="A33" s="101" t="s">
        <v>369</v>
      </c>
      <c r="B33" s="254" t="s">
        <v>154</v>
      </c>
      <c r="C33" s="254" t="s">
        <v>349</v>
      </c>
      <c r="D33" s="254" t="s">
        <v>244</v>
      </c>
      <c r="E33" s="255" t="s">
        <v>42</v>
      </c>
      <c r="F33" s="101"/>
      <c r="G33" s="101"/>
      <c r="H33" s="256">
        <v>177.27</v>
      </c>
      <c r="I33" s="257">
        <v>100</v>
      </c>
      <c r="J33" s="93">
        <v>0</v>
      </c>
      <c r="K33" s="255" t="s">
        <v>179</v>
      </c>
      <c r="L33" s="189" t="s">
        <v>3</v>
      </c>
      <c r="M33" s="102">
        <v>42370</v>
      </c>
      <c r="N33" s="102">
        <v>42491</v>
      </c>
      <c r="O33" s="258"/>
      <c r="P33" s="101"/>
      <c r="Q33" s="144" t="s">
        <v>1</v>
      </c>
      <c r="R33" s="85"/>
    </row>
    <row r="34" spans="1:37" s="157" customFormat="1" ht="45.75" customHeight="1">
      <c r="A34" s="101" t="s">
        <v>336</v>
      </c>
      <c r="B34" s="254" t="s">
        <v>154</v>
      </c>
      <c r="C34" s="262" t="s">
        <v>308</v>
      </c>
      <c r="D34" s="263"/>
      <c r="E34" s="255" t="s">
        <v>40</v>
      </c>
      <c r="F34" s="101"/>
      <c r="G34" s="101" t="s">
        <v>318</v>
      </c>
      <c r="H34" s="264">
        <f>1868063.47/1000/3.85</f>
        <v>485.2112909090909</v>
      </c>
      <c r="I34" s="257">
        <v>0</v>
      </c>
      <c r="J34" s="93">
        <v>100</v>
      </c>
      <c r="K34" s="101" t="s">
        <v>194</v>
      </c>
      <c r="L34" s="189" t="s">
        <v>5</v>
      </c>
      <c r="M34" s="102">
        <v>41183</v>
      </c>
      <c r="N34" s="265">
        <v>41381</v>
      </c>
      <c r="O34" s="258" t="s">
        <v>146</v>
      </c>
      <c r="P34" s="101" t="s">
        <v>280</v>
      </c>
      <c r="Q34" s="144" t="s">
        <v>88</v>
      </c>
      <c r="R34" s="85"/>
      <c r="S34" s="143"/>
      <c r="AK34" s="223"/>
    </row>
    <row r="35" spans="1:37" s="157" customFormat="1" ht="51" customHeight="1">
      <c r="A35" s="101" t="s">
        <v>456</v>
      </c>
      <c r="B35" s="254" t="s">
        <v>154</v>
      </c>
      <c r="C35" s="262" t="s">
        <v>320</v>
      </c>
      <c r="D35" s="263" t="s">
        <v>438</v>
      </c>
      <c r="E35" s="255" t="s">
        <v>40</v>
      </c>
      <c r="F35" s="101"/>
      <c r="G35" s="101" t="s">
        <v>321</v>
      </c>
      <c r="H35" s="264">
        <f>9237166.06/1000/3.85</f>
        <v>2399.263911688312</v>
      </c>
      <c r="I35" s="257">
        <v>0</v>
      </c>
      <c r="J35" s="93">
        <v>100</v>
      </c>
      <c r="K35" s="101" t="s">
        <v>319</v>
      </c>
      <c r="L35" s="189" t="s">
        <v>5</v>
      </c>
      <c r="M35" s="102">
        <v>41421</v>
      </c>
      <c r="N35" s="265">
        <v>41557</v>
      </c>
      <c r="O35" s="258" t="s">
        <v>146</v>
      </c>
      <c r="P35" s="101" t="s">
        <v>280</v>
      </c>
      <c r="Q35" s="144" t="s">
        <v>22</v>
      </c>
      <c r="R35" s="85"/>
      <c r="S35" s="143"/>
      <c r="AK35" s="223"/>
    </row>
    <row r="36" spans="1:37" s="157" customFormat="1" ht="50.25" customHeight="1">
      <c r="A36" s="101" t="s">
        <v>457</v>
      </c>
      <c r="B36" s="254" t="s">
        <v>154</v>
      </c>
      <c r="C36" s="254" t="s">
        <v>304</v>
      </c>
      <c r="D36" s="254" t="s">
        <v>305</v>
      </c>
      <c r="E36" s="255" t="s">
        <v>42</v>
      </c>
      <c r="F36" s="101"/>
      <c r="G36" s="101"/>
      <c r="H36" s="256">
        <v>2264.15</v>
      </c>
      <c r="I36" s="257">
        <v>100</v>
      </c>
      <c r="J36" s="93">
        <v>0</v>
      </c>
      <c r="K36" s="255" t="s">
        <v>306</v>
      </c>
      <c r="L36" s="189" t="s">
        <v>3</v>
      </c>
      <c r="M36" s="102">
        <v>42491</v>
      </c>
      <c r="N36" s="265">
        <v>42644</v>
      </c>
      <c r="O36" s="258"/>
      <c r="P36" s="101"/>
      <c r="Q36" s="144" t="s">
        <v>1</v>
      </c>
      <c r="R36" s="85"/>
      <c r="S36" s="143"/>
      <c r="AK36" s="223"/>
    </row>
    <row r="37" spans="1:18" ht="25.5" customHeight="1">
      <c r="A37" s="101"/>
      <c r="B37" s="71"/>
      <c r="C37" s="71"/>
      <c r="D37" s="157"/>
      <c r="F37" s="71"/>
      <c r="G37" s="158" t="s">
        <v>229</v>
      </c>
      <c r="H37" s="159">
        <f>SUM(H14:H36)</f>
        <v>46403.523397402605</v>
      </c>
      <c r="I37" s="160"/>
      <c r="J37" s="161"/>
      <c r="K37" s="143"/>
      <c r="L37" s="143"/>
      <c r="M37" s="157"/>
      <c r="N37" s="143"/>
      <c r="O37" s="157"/>
      <c r="P37" s="71"/>
      <c r="Q37" s="157"/>
      <c r="R37" s="224"/>
    </row>
    <row r="38" spans="1:18" ht="15.75">
      <c r="A38" s="101"/>
      <c r="B38" s="145"/>
      <c r="C38" s="145"/>
      <c r="D38" s="146"/>
      <c r="E38" s="147"/>
      <c r="F38" s="145"/>
      <c r="G38" s="145"/>
      <c r="H38" s="148"/>
      <c r="I38" s="149"/>
      <c r="J38" s="150"/>
      <c r="K38" s="147"/>
      <c r="L38" s="147"/>
      <c r="M38" s="145"/>
      <c r="N38" s="147"/>
      <c r="O38" s="145"/>
      <c r="P38" s="145"/>
      <c r="Q38" s="145"/>
      <c r="R38" s="87"/>
    </row>
    <row r="39" spans="1:18" ht="26.25" customHeight="1">
      <c r="A39" s="131">
        <v>2</v>
      </c>
      <c r="B39" s="185" t="s">
        <v>10</v>
      </c>
      <c r="C39" s="132"/>
      <c r="D39" s="132"/>
      <c r="E39" s="185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3"/>
      <c r="R39" s="84"/>
    </row>
    <row r="40" spans="1:37" ht="15" customHeight="1">
      <c r="A40" s="332" t="s">
        <v>346</v>
      </c>
      <c r="B40" s="305" t="s">
        <v>57</v>
      </c>
      <c r="C40" s="305" t="s">
        <v>30</v>
      </c>
      <c r="D40" s="305" t="s">
        <v>51</v>
      </c>
      <c r="E40" s="305" t="s">
        <v>314</v>
      </c>
      <c r="F40" s="305" t="s">
        <v>50</v>
      </c>
      <c r="G40" s="305" t="s">
        <v>52</v>
      </c>
      <c r="H40" s="306" t="s">
        <v>8</v>
      </c>
      <c r="I40" s="306"/>
      <c r="J40" s="306"/>
      <c r="K40" s="305" t="s">
        <v>60</v>
      </c>
      <c r="L40" s="305" t="s">
        <v>56</v>
      </c>
      <c r="M40" s="305" t="s">
        <v>31</v>
      </c>
      <c r="N40" s="305"/>
      <c r="O40" s="305" t="s">
        <v>85</v>
      </c>
      <c r="P40" s="305" t="s">
        <v>55</v>
      </c>
      <c r="Q40" s="305" t="s">
        <v>20</v>
      </c>
      <c r="R40" s="85"/>
      <c r="T40" s="302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4"/>
    </row>
    <row r="41" spans="1:37" ht="69.75" customHeight="1" thickBot="1">
      <c r="A41" s="333"/>
      <c r="B41" s="305"/>
      <c r="C41" s="305"/>
      <c r="D41" s="305"/>
      <c r="E41" s="305"/>
      <c r="F41" s="305"/>
      <c r="G41" s="305"/>
      <c r="H41" s="122" t="s">
        <v>136</v>
      </c>
      <c r="I41" s="190" t="s">
        <v>54</v>
      </c>
      <c r="J41" s="190" t="s">
        <v>53</v>
      </c>
      <c r="K41" s="305"/>
      <c r="L41" s="305"/>
      <c r="M41" s="186" t="s">
        <v>34</v>
      </c>
      <c r="N41" s="186" t="s">
        <v>9</v>
      </c>
      <c r="O41" s="305"/>
      <c r="P41" s="305"/>
      <c r="Q41" s="305"/>
      <c r="R41" s="85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18" ht="56.25" customHeight="1">
      <c r="A42" s="101" t="s">
        <v>169</v>
      </c>
      <c r="B42" s="254" t="s">
        <v>154</v>
      </c>
      <c r="C42" s="254" t="s">
        <v>246</v>
      </c>
      <c r="D42" s="254" t="s">
        <v>290</v>
      </c>
      <c r="E42" s="255" t="s">
        <v>40</v>
      </c>
      <c r="F42" s="101"/>
      <c r="G42" s="101" t="s">
        <v>297</v>
      </c>
      <c r="H42" s="270">
        <f>1610000/1000/3.85</f>
        <v>418.1818181818182</v>
      </c>
      <c r="I42" s="257">
        <v>100</v>
      </c>
      <c r="J42" s="93">
        <v>0</v>
      </c>
      <c r="K42" s="101" t="s">
        <v>478</v>
      </c>
      <c r="L42" s="189" t="s">
        <v>5</v>
      </c>
      <c r="M42" s="271">
        <v>42326</v>
      </c>
      <c r="N42" s="102">
        <v>42430</v>
      </c>
      <c r="O42" s="61" t="s">
        <v>81</v>
      </c>
      <c r="P42" s="101"/>
      <c r="Q42" s="144" t="s">
        <v>69</v>
      </c>
      <c r="R42" s="84"/>
    </row>
    <row r="43" spans="1:37" s="157" customFormat="1" ht="56.25" customHeight="1">
      <c r="A43" s="101" t="s">
        <v>170</v>
      </c>
      <c r="B43" s="254" t="s">
        <v>154</v>
      </c>
      <c r="C43" s="254" t="s">
        <v>246</v>
      </c>
      <c r="D43" s="254" t="s">
        <v>475</v>
      </c>
      <c r="E43" s="255" t="s">
        <v>40</v>
      </c>
      <c r="F43" s="101"/>
      <c r="G43" s="101" t="s">
        <v>476</v>
      </c>
      <c r="H43" s="270">
        <f>683100/1000/3.85</f>
        <v>177.42857142857142</v>
      </c>
      <c r="I43" s="257">
        <v>100</v>
      </c>
      <c r="J43" s="93">
        <v>0</v>
      </c>
      <c r="K43" s="101" t="s">
        <v>477</v>
      </c>
      <c r="L43" s="189" t="s">
        <v>5</v>
      </c>
      <c r="M43" s="271">
        <v>42401</v>
      </c>
      <c r="N43" s="102">
        <v>42461</v>
      </c>
      <c r="O43" s="61" t="s">
        <v>81</v>
      </c>
      <c r="P43" s="101"/>
      <c r="Q43" s="144" t="s">
        <v>1</v>
      </c>
      <c r="R43" s="84"/>
      <c r="S43" s="143"/>
      <c r="AK43" s="223"/>
    </row>
    <row r="44" spans="1:18" ht="48.75" customHeight="1">
      <c r="A44" s="101" t="s">
        <v>171</v>
      </c>
      <c r="B44" s="254" t="s">
        <v>154</v>
      </c>
      <c r="C44" s="254" t="s">
        <v>247</v>
      </c>
      <c r="D44" s="254" t="s">
        <v>245</v>
      </c>
      <c r="E44" s="255" t="s">
        <v>40</v>
      </c>
      <c r="F44" s="101"/>
      <c r="G44" s="101"/>
      <c r="H44" s="270">
        <v>714.23</v>
      </c>
      <c r="I44" s="257">
        <v>100</v>
      </c>
      <c r="J44" s="93">
        <v>0</v>
      </c>
      <c r="K44" s="101" t="s">
        <v>151</v>
      </c>
      <c r="L44" s="189" t="s">
        <v>5</v>
      </c>
      <c r="M44" s="102">
        <v>42370</v>
      </c>
      <c r="N44" s="102">
        <v>42491</v>
      </c>
      <c r="O44" s="61" t="s">
        <v>81</v>
      </c>
      <c r="P44" s="101"/>
      <c r="Q44" s="144" t="s">
        <v>1</v>
      </c>
      <c r="R44" s="88"/>
    </row>
    <row r="45" spans="1:18" ht="31.5">
      <c r="A45" s="101" t="s">
        <v>172</v>
      </c>
      <c r="B45" s="254" t="s">
        <v>154</v>
      </c>
      <c r="C45" s="259" t="s">
        <v>150</v>
      </c>
      <c r="D45" s="254" t="s">
        <v>225</v>
      </c>
      <c r="E45" s="255" t="s">
        <v>40</v>
      </c>
      <c r="F45" s="101"/>
      <c r="G45" s="101" t="s">
        <v>339</v>
      </c>
      <c r="H45" s="270">
        <v>420</v>
      </c>
      <c r="I45" s="257">
        <v>100</v>
      </c>
      <c r="J45" s="93">
        <v>0</v>
      </c>
      <c r="K45" s="101" t="s">
        <v>151</v>
      </c>
      <c r="L45" s="189" t="s">
        <v>5</v>
      </c>
      <c r="M45" s="102">
        <v>42372</v>
      </c>
      <c r="N45" s="102">
        <v>42463</v>
      </c>
      <c r="O45" s="61" t="s">
        <v>81</v>
      </c>
      <c r="P45" s="101"/>
      <c r="Q45" s="144" t="s">
        <v>1</v>
      </c>
      <c r="R45" s="89"/>
    </row>
    <row r="46" spans="1:18" ht="31.5">
      <c r="A46" s="101" t="s">
        <v>173</v>
      </c>
      <c r="B46" s="254" t="s">
        <v>154</v>
      </c>
      <c r="C46" s="254" t="s">
        <v>149</v>
      </c>
      <c r="D46" s="254"/>
      <c r="E46" s="255" t="s">
        <v>40</v>
      </c>
      <c r="F46" s="101"/>
      <c r="G46" s="101" t="s">
        <v>340</v>
      </c>
      <c r="H46" s="270">
        <f>1750000/1000/3.85</f>
        <v>454.54545454545456</v>
      </c>
      <c r="I46" s="257">
        <v>100</v>
      </c>
      <c r="J46" s="93">
        <v>0</v>
      </c>
      <c r="K46" s="101" t="s">
        <v>178</v>
      </c>
      <c r="L46" s="189" t="s">
        <v>5</v>
      </c>
      <c r="M46" s="102">
        <v>42370</v>
      </c>
      <c r="N46" s="102">
        <v>42491</v>
      </c>
      <c r="O46" s="61" t="s">
        <v>81</v>
      </c>
      <c r="P46" s="101"/>
      <c r="Q46" s="144" t="s">
        <v>1</v>
      </c>
      <c r="R46" s="85"/>
    </row>
    <row r="47" spans="1:37" s="157" customFormat="1" ht="137.25" customHeight="1">
      <c r="A47" s="101" t="s">
        <v>174</v>
      </c>
      <c r="B47" s="254" t="s">
        <v>154</v>
      </c>
      <c r="C47" s="254" t="s">
        <v>435</v>
      </c>
      <c r="D47" s="272" t="s">
        <v>439</v>
      </c>
      <c r="E47" s="255" t="s">
        <v>40</v>
      </c>
      <c r="F47" s="101"/>
      <c r="G47" s="255" t="s">
        <v>469</v>
      </c>
      <c r="H47" s="270">
        <f>(84673.25+25609.48+42336.62)/1000</f>
        <v>152.61935</v>
      </c>
      <c r="I47" s="257">
        <v>100</v>
      </c>
      <c r="J47" s="93">
        <v>0</v>
      </c>
      <c r="K47" s="255" t="s">
        <v>436</v>
      </c>
      <c r="L47" s="189" t="s">
        <v>5</v>
      </c>
      <c r="M47" s="102">
        <v>42401</v>
      </c>
      <c r="N47" s="102">
        <v>42522</v>
      </c>
      <c r="O47" s="61" t="s">
        <v>81</v>
      </c>
      <c r="P47" s="101"/>
      <c r="Q47" s="144" t="s">
        <v>1</v>
      </c>
      <c r="R47" s="85"/>
      <c r="S47" s="143"/>
      <c r="AK47" s="223"/>
    </row>
    <row r="48" spans="1:37" s="212" customFormat="1" ht="51.75" customHeight="1">
      <c r="A48" s="101" t="s">
        <v>175</v>
      </c>
      <c r="B48" s="254" t="s">
        <v>154</v>
      </c>
      <c r="C48" s="254" t="s">
        <v>416</v>
      </c>
      <c r="D48" s="254" t="s">
        <v>442</v>
      </c>
      <c r="E48" s="255" t="s">
        <v>40</v>
      </c>
      <c r="F48" s="101"/>
      <c r="G48" s="101"/>
      <c r="H48" s="256">
        <f>(698.05)+(500000/1000/3.85)</f>
        <v>827.9201298701298</v>
      </c>
      <c r="I48" s="257">
        <v>100</v>
      </c>
      <c r="J48" s="93">
        <v>0</v>
      </c>
      <c r="K48" s="255" t="s">
        <v>179</v>
      </c>
      <c r="L48" s="189" t="s">
        <v>5</v>
      </c>
      <c r="M48" s="102">
        <v>42370</v>
      </c>
      <c r="N48" s="102">
        <v>42491</v>
      </c>
      <c r="O48" s="61" t="s">
        <v>81</v>
      </c>
      <c r="P48" s="101"/>
      <c r="Q48" s="144" t="s">
        <v>1</v>
      </c>
      <c r="R48" s="106"/>
      <c r="S48" s="208"/>
      <c r="W48" s="225"/>
      <c r="AG48" s="225"/>
      <c r="AH48" s="218"/>
      <c r="AI48" s="218"/>
      <c r="AK48" s="226"/>
    </row>
    <row r="49" spans="1:37" s="212" customFormat="1" ht="31.5">
      <c r="A49" s="101" t="s">
        <v>176</v>
      </c>
      <c r="B49" s="254" t="s">
        <v>154</v>
      </c>
      <c r="C49" s="254" t="s">
        <v>209</v>
      </c>
      <c r="D49" s="254" t="s">
        <v>385</v>
      </c>
      <c r="E49" s="255" t="s">
        <v>40</v>
      </c>
      <c r="F49" s="261"/>
      <c r="G49" s="101" t="s">
        <v>383</v>
      </c>
      <c r="H49" s="264">
        <f>4317300/3.85/1000</f>
        <v>1121.3766233766232</v>
      </c>
      <c r="I49" s="257">
        <v>100</v>
      </c>
      <c r="J49" s="93">
        <v>0</v>
      </c>
      <c r="K49" s="101" t="s">
        <v>444</v>
      </c>
      <c r="L49" s="189" t="s">
        <v>5</v>
      </c>
      <c r="M49" s="102">
        <v>42341</v>
      </c>
      <c r="N49" s="102">
        <v>42344</v>
      </c>
      <c r="O49" s="61" t="s">
        <v>81</v>
      </c>
      <c r="P49" s="101"/>
      <c r="Q49" s="144" t="s">
        <v>22</v>
      </c>
      <c r="R49" s="106"/>
      <c r="S49" s="208"/>
      <c r="W49" s="225"/>
      <c r="AG49" s="225"/>
      <c r="AH49" s="218"/>
      <c r="AI49" s="218"/>
      <c r="AK49" s="226"/>
    </row>
    <row r="50" spans="1:37" s="218" customFormat="1" ht="31.5">
      <c r="A50" s="101" t="s">
        <v>177</v>
      </c>
      <c r="B50" s="254" t="s">
        <v>154</v>
      </c>
      <c r="C50" s="254" t="s">
        <v>209</v>
      </c>
      <c r="D50" s="254" t="s">
        <v>386</v>
      </c>
      <c r="E50" s="255" t="s">
        <v>40</v>
      </c>
      <c r="F50" s="261"/>
      <c r="G50" s="101" t="s">
        <v>381</v>
      </c>
      <c r="H50" s="264">
        <f>485161.18/3.85/1000</f>
        <v>126.0158909090909</v>
      </c>
      <c r="I50" s="257">
        <v>100</v>
      </c>
      <c r="J50" s="93">
        <v>0</v>
      </c>
      <c r="K50" s="101" t="s">
        <v>444</v>
      </c>
      <c r="L50" s="189" t="s">
        <v>5</v>
      </c>
      <c r="M50" s="102">
        <v>42342</v>
      </c>
      <c r="N50" s="102">
        <v>42345</v>
      </c>
      <c r="O50" s="61" t="s">
        <v>81</v>
      </c>
      <c r="P50" s="101"/>
      <c r="Q50" s="144" t="s">
        <v>22</v>
      </c>
      <c r="R50" s="106"/>
      <c r="S50" s="135"/>
      <c r="AK50" s="222"/>
    </row>
    <row r="51" spans="1:37" s="218" customFormat="1" ht="31.5">
      <c r="A51" s="101" t="s">
        <v>156</v>
      </c>
      <c r="B51" s="254" t="s">
        <v>154</v>
      </c>
      <c r="C51" s="254" t="s">
        <v>209</v>
      </c>
      <c r="D51" s="254" t="s">
        <v>387</v>
      </c>
      <c r="E51" s="255" t="s">
        <v>40</v>
      </c>
      <c r="F51" s="261"/>
      <c r="G51" s="101" t="s">
        <v>383</v>
      </c>
      <c r="H51" s="264">
        <f>3954000/3.85/1000</f>
        <v>1027.012987012987</v>
      </c>
      <c r="I51" s="257">
        <v>100</v>
      </c>
      <c r="J51" s="93">
        <v>0</v>
      </c>
      <c r="K51" s="101" t="s">
        <v>444</v>
      </c>
      <c r="L51" s="189" t="s">
        <v>5</v>
      </c>
      <c r="M51" s="102">
        <v>42343</v>
      </c>
      <c r="N51" s="102">
        <v>42346</v>
      </c>
      <c r="O51" s="61" t="s">
        <v>81</v>
      </c>
      <c r="P51" s="101"/>
      <c r="Q51" s="144" t="s">
        <v>22</v>
      </c>
      <c r="R51" s="106"/>
      <c r="S51" s="135"/>
      <c r="AK51" s="222"/>
    </row>
    <row r="52" spans="1:37" s="218" customFormat="1" ht="31.5">
      <c r="A52" s="101" t="s">
        <v>157</v>
      </c>
      <c r="B52" s="254" t="s">
        <v>154</v>
      </c>
      <c r="C52" s="254" t="s">
        <v>209</v>
      </c>
      <c r="D52" s="254" t="s">
        <v>428</v>
      </c>
      <c r="E52" s="255" t="s">
        <v>40</v>
      </c>
      <c r="F52" s="261"/>
      <c r="G52" s="101" t="s">
        <v>381</v>
      </c>
      <c r="H52" s="264">
        <f>195133.15/3.85/1000</f>
        <v>50.683935064935056</v>
      </c>
      <c r="I52" s="257">
        <v>100</v>
      </c>
      <c r="J52" s="93">
        <v>0</v>
      </c>
      <c r="K52" s="101" t="s">
        <v>444</v>
      </c>
      <c r="L52" s="189" t="s">
        <v>5</v>
      </c>
      <c r="M52" s="102">
        <v>42344</v>
      </c>
      <c r="N52" s="102">
        <v>42347</v>
      </c>
      <c r="O52" s="61" t="s">
        <v>81</v>
      </c>
      <c r="P52" s="101"/>
      <c r="Q52" s="144" t="s">
        <v>22</v>
      </c>
      <c r="R52" s="106"/>
      <c r="S52" s="135"/>
      <c r="AK52" s="222"/>
    </row>
    <row r="53" spans="1:37" s="218" customFormat="1" ht="47.25">
      <c r="A53" s="101" t="s">
        <v>199</v>
      </c>
      <c r="B53" s="254" t="s">
        <v>154</v>
      </c>
      <c r="C53" s="254" t="s">
        <v>282</v>
      </c>
      <c r="D53" s="254" t="s">
        <v>430</v>
      </c>
      <c r="E53" s="255" t="s">
        <v>40</v>
      </c>
      <c r="F53" s="261"/>
      <c r="G53" s="101" t="s">
        <v>378</v>
      </c>
      <c r="H53" s="264">
        <f>326002.25/1000</f>
        <v>326.00225</v>
      </c>
      <c r="I53" s="257">
        <v>0</v>
      </c>
      <c r="J53" s="93">
        <v>100</v>
      </c>
      <c r="K53" s="101" t="s">
        <v>445</v>
      </c>
      <c r="L53" s="189" t="s">
        <v>5</v>
      </c>
      <c r="M53" s="102">
        <v>41507</v>
      </c>
      <c r="N53" s="102">
        <v>41605</v>
      </c>
      <c r="O53" s="61" t="s">
        <v>307</v>
      </c>
      <c r="P53" s="101"/>
      <c r="Q53" s="144" t="s">
        <v>88</v>
      </c>
      <c r="R53" s="106"/>
      <c r="S53" s="135"/>
      <c r="AK53" s="222"/>
    </row>
    <row r="54" spans="1:37" s="218" customFormat="1" ht="47.25">
      <c r="A54" s="101" t="s">
        <v>201</v>
      </c>
      <c r="B54" s="254" t="s">
        <v>154</v>
      </c>
      <c r="C54" s="254" t="s">
        <v>282</v>
      </c>
      <c r="D54" s="254" t="s">
        <v>431</v>
      </c>
      <c r="E54" s="255" t="s">
        <v>40</v>
      </c>
      <c r="F54" s="261"/>
      <c r="G54" s="255" t="s">
        <v>379</v>
      </c>
      <c r="H54" s="264">
        <f>841164.29/1000</f>
        <v>841.16429</v>
      </c>
      <c r="I54" s="257">
        <v>0</v>
      </c>
      <c r="J54" s="93">
        <v>100</v>
      </c>
      <c r="K54" s="101" t="s">
        <v>445</v>
      </c>
      <c r="L54" s="189" t="s">
        <v>5</v>
      </c>
      <c r="M54" s="102">
        <v>41661</v>
      </c>
      <c r="N54" s="102">
        <v>41814</v>
      </c>
      <c r="O54" s="61" t="s">
        <v>307</v>
      </c>
      <c r="P54" s="101"/>
      <c r="Q54" s="144" t="s">
        <v>88</v>
      </c>
      <c r="R54" s="106"/>
      <c r="S54" s="135"/>
      <c r="AK54" s="222"/>
    </row>
    <row r="55" spans="1:37" s="218" customFormat="1" ht="47.25">
      <c r="A55" s="101" t="s">
        <v>218</v>
      </c>
      <c r="B55" s="254" t="s">
        <v>154</v>
      </c>
      <c r="C55" s="254" t="s">
        <v>282</v>
      </c>
      <c r="D55" s="254" t="s">
        <v>432</v>
      </c>
      <c r="E55" s="255" t="s">
        <v>40</v>
      </c>
      <c r="F55" s="261"/>
      <c r="G55" s="101" t="s">
        <v>380</v>
      </c>
      <c r="H55" s="264">
        <f>2951937.26/1000</f>
        <v>2951.9372599999997</v>
      </c>
      <c r="I55" s="257">
        <v>0</v>
      </c>
      <c r="J55" s="93">
        <v>100</v>
      </c>
      <c r="K55" s="101" t="s">
        <v>445</v>
      </c>
      <c r="L55" s="189" t="s">
        <v>5</v>
      </c>
      <c r="M55" s="102">
        <v>41662</v>
      </c>
      <c r="N55" s="102">
        <v>41848</v>
      </c>
      <c r="O55" s="61" t="s">
        <v>307</v>
      </c>
      <c r="P55" s="101"/>
      <c r="Q55" s="144" t="s">
        <v>88</v>
      </c>
      <c r="R55" s="106"/>
      <c r="S55" s="135"/>
      <c r="AK55" s="222"/>
    </row>
    <row r="56" spans="1:37" s="218" customFormat="1" ht="47.25">
      <c r="A56" s="101" t="s">
        <v>233</v>
      </c>
      <c r="B56" s="254" t="s">
        <v>154</v>
      </c>
      <c r="C56" s="254" t="s">
        <v>282</v>
      </c>
      <c r="D56" s="254" t="s">
        <v>433</v>
      </c>
      <c r="E56" s="255" t="s">
        <v>40</v>
      </c>
      <c r="F56" s="261"/>
      <c r="G56" s="101" t="s">
        <v>381</v>
      </c>
      <c r="H56" s="264">
        <f>197283.31/1000</f>
        <v>197.28331</v>
      </c>
      <c r="I56" s="257">
        <v>0</v>
      </c>
      <c r="J56" s="93">
        <v>100</v>
      </c>
      <c r="K56" s="101" t="s">
        <v>445</v>
      </c>
      <c r="L56" s="189" t="s">
        <v>5</v>
      </c>
      <c r="M56" s="102">
        <v>41824</v>
      </c>
      <c r="N56" s="102">
        <v>41992</v>
      </c>
      <c r="O56" s="61" t="s">
        <v>307</v>
      </c>
      <c r="P56" s="101"/>
      <c r="Q56" s="144" t="s">
        <v>88</v>
      </c>
      <c r="R56" s="106"/>
      <c r="S56" s="135"/>
      <c r="AK56" s="222"/>
    </row>
    <row r="57" spans="1:37" s="218" customFormat="1" ht="52.5" customHeight="1">
      <c r="A57" s="101" t="s">
        <v>281</v>
      </c>
      <c r="B57" s="254" t="s">
        <v>154</v>
      </c>
      <c r="C57" s="254" t="s">
        <v>282</v>
      </c>
      <c r="D57" s="254" t="s">
        <v>434</v>
      </c>
      <c r="E57" s="255" t="s">
        <v>40</v>
      </c>
      <c r="F57" s="261"/>
      <c r="G57" s="101" t="s">
        <v>382</v>
      </c>
      <c r="H57" s="264">
        <f>179832.93/1000</f>
        <v>179.83293</v>
      </c>
      <c r="I57" s="257">
        <v>0</v>
      </c>
      <c r="J57" s="93">
        <v>100</v>
      </c>
      <c r="K57" s="101" t="s">
        <v>445</v>
      </c>
      <c r="L57" s="189" t="s">
        <v>5</v>
      </c>
      <c r="M57" s="102">
        <v>41789</v>
      </c>
      <c r="N57" s="102">
        <v>41913</v>
      </c>
      <c r="O57" s="61" t="s">
        <v>307</v>
      </c>
      <c r="P57" s="101"/>
      <c r="Q57" s="144" t="s">
        <v>88</v>
      </c>
      <c r="R57" s="106"/>
      <c r="S57" s="135"/>
      <c r="AK57" s="222"/>
    </row>
    <row r="58" spans="1:18" ht="51" customHeight="1">
      <c r="A58" s="101" t="s">
        <v>332</v>
      </c>
      <c r="B58" s="254" t="s">
        <v>154</v>
      </c>
      <c r="C58" s="262" t="s">
        <v>195</v>
      </c>
      <c r="D58" s="263" t="s">
        <v>219</v>
      </c>
      <c r="E58" s="255" t="s">
        <v>40</v>
      </c>
      <c r="F58" s="101"/>
      <c r="G58" s="101"/>
      <c r="H58" s="264">
        <v>282.43</v>
      </c>
      <c r="I58" s="257">
        <v>100</v>
      </c>
      <c r="J58" s="93">
        <v>0</v>
      </c>
      <c r="K58" s="101" t="s">
        <v>194</v>
      </c>
      <c r="L58" s="189" t="s">
        <v>5</v>
      </c>
      <c r="M58" s="102">
        <v>42370</v>
      </c>
      <c r="N58" s="265">
        <v>42491</v>
      </c>
      <c r="O58" s="61" t="s">
        <v>81</v>
      </c>
      <c r="P58" s="101"/>
      <c r="Q58" s="144" t="s">
        <v>1</v>
      </c>
      <c r="R58" s="85"/>
    </row>
    <row r="59" spans="1:256" ht="49.5" customHeight="1">
      <c r="A59" s="101" t="s">
        <v>371</v>
      </c>
      <c r="B59" s="254" t="s">
        <v>154</v>
      </c>
      <c r="C59" s="262" t="s">
        <v>309</v>
      </c>
      <c r="D59" s="254" t="s">
        <v>200</v>
      </c>
      <c r="E59" s="255" t="s">
        <v>40</v>
      </c>
      <c r="F59" s="101"/>
      <c r="G59" s="101"/>
      <c r="H59" s="273">
        <f>1326.47194*(2/3)</f>
        <v>884.3146266666665</v>
      </c>
      <c r="I59" s="257">
        <v>100</v>
      </c>
      <c r="J59" s="93">
        <v>0</v>
      </c>
      <c r="K59" s="101" t="s">
        <v>198</v>
      </c>
      <c r="L59" s="189" t="s">
        <v>5</v>
      </c>
      <c r="M59" s="102">
        <v>42461</v>
      </c>
      <c r="N59" s="102">
        <v>42583</v>
      </c>
      <c r="O59" s="61" t="s">
        <v>81</v>
      </c>
      <c r="P59" s="101"/>
      <c r="Q59" s="144" t="s">
        <v>1</v>
      </c>
      <c r="R59" s="85"/>
      <c r="T59" s="107"/>
      <c r="U59" s="107"/>
      <c r="V59" s="107"/>
      <c r="W59" s="227"/>
      <c r="X59" s="107"/>
      <c r="Y59" s="107"/>
      <c r="Z59" s="107"/>
      <c r="AA59" s="107"/>
      <c r="AB59" s="107"/>
      <c r="AC59" s="107"/>
      <c r="AD59" s="107"/>
      <c r="AE59" s="107"/>
      <c r="AF59" s="107"/>
      <c r="AG59" s="227"/>
      <c r="AH59" s="71"/>
      <c r="AI59" s="71"/>
      <c r="AJ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  <c r="IS59" s="107"/>
      <c r="IT59" s="107"/>
      <c r="IU59" s="107"/>
      <c r="IV59" s="107"/>
    </row>
    <row r="60" spans="1:18" ht="32.25" customHeight="1">
      <c r="A60" s="101" t="s">
        <v>372</v>
      </c>
      <c r="B60" s="254" t="s">
        <v>154</v>
      </c>
      <c r="C60" s="254" t="s">
        <v>248</v>
      </c>
      <c r="D60" s="61"/>
      <c r="E60" s="255" t="s">
        <v>40</v>
      </c>
      <c r="F60" s="101"/>
      <c r="G60" s="101" t="s">
        <v>344</v>
      </c>
      <c r="H60" s="264">
        <f>(2274.49-160)*2/3</f>
        <v>1409.6599999999999</v>
      </c>
      <c r="I60" s="257">
        <v>100</v>
      </c>
      <c r="J60" s="93">
        <v>0</v>
      </c>
      <c r="K60" s="189" t="s">
        <v>180</v>
      </c>
      <c r="L60" s="189" t="s">
        <v>5</v>
      </c>
      <c r="M60" s="102">
        <v>42462</v>
      </c>
      <c r="N60" s="102">
        <v>42583</v>
      </c>
      <c r="O60" s="61" t="s">
        <v>81</v>
      </c>
      <c r="P60" s="101"/>
      <c r="Q60" s="144" t="s">
        <v>1</v>
      </c>
      <c r="R60" s="85"/>
    </row>
    <row r="61" spans="1:37" s="229" customFormat="1" ht="31.5">
      <c r="A61" s="101" t="s">
        <v>373</v>
      </c>
      <c r="B61" s="254" t="s">
        <v>154</v>
      </c>
      <c r="C61" s="254" t="s">
        <v>235</v>
      </c>
      <c r="D61" s="254" t="s">
        <v>224</v>
      </c>
      <c r="E61" s="255" t="s">
        <v>40</v>
      </c>
      <c r="F61" s="101"/>
      <c r="G61" s="101"/>
      <c r="H61" s="270">
        <v>160</v>
      </c>
      <c r="I61" s="257">
        <v>100</v>
      </c>
      <c r="J61" s="93">
        <v>0</v>
      </c>
      <c r="K61" s="101" t="s">
        <v>180</v>
      </c>
      <c r="L61" s="189" t="s">
        <v>5</v>
      </c>
      <c r="M61" s="102">
        <v>42370</v>
      </c>
      <c r="N61" s="102">
        <v>42491</v>
      </c>
      <c r="O61" s="61" t="s">
        <v>81</v>
      </c>
      <c r="P61" s="101"/>
      <c r="Q61" s="144" t="s">
        <v>1</v>
      </c>
      <c r="R61" s="228"/>
      <c r="S61" s="199"/>
      <c r="W61" s="200"/>
      <c r="AG61" s="200"/>
      <c r="AH61" s="157"/>
      <c r="AI61" s="157"/>
      <c r="AK61" s="230"/>
    </row>
    <row r="62" spans="1:256" s="107" customFormat="1" ht="31.5">
      <c r="A62" s="101" t="s">
        <v>374</v>
      </c>
      <c r="B62" s="254" t="s">
        <v>154</v>
      </c>
      <c r="C62" s="262" t="s">
        <v>230</v>
      </c>
      <c r="D62" s="263" t="s">
        <v>234</v>
      </c>
      <c r="E62" s="255" t="s">
        <v>40</v>
      </c>
      <c r="F62" s="101"/>
      <c r="G62" s="101"/>
      <c r="H62" s="264">
        <v>105.26</v>
      </c>
      <c r="I62" s="257">
        <v>100</v>
      </c>
      <c r="J62" s="93">
        <v>0</v>
      </c>
      <c r="K62" s="101" t="s">
        <v>232</v>
      </c>
      <c r="L62" s="189" t="s">
        <v>5</v>
      </c>
      <c r="M62" s="102">
        <v>42401</v>
      </c>
      <c r="N62" s="102">
        <v>42491</v>
      </c>
      <c r="O62" s="61" t="s">
        <v>81</v>
      </c>
      <c r="P62" s="101"/>
      <c r="Q62" s="144" t="s">
        <v>1</v>
      </c>
      <c r="R62" s="85"/>
      <c r="S62" s="199"/>
      <c r="T62" s="194"/>
      <c r="U62" s="194"/>
      <c r="V62" s="194"/>
      <c r="W62" s="200"/>
      <c r="X62" s="194"/>
      <c r="Y62" s="194"/>
      <c r="Z62" s="194"/>
      <c r="AA62" s="194"/>
      <c r="AB62" s="194"/>
      <c r="AC62" s="194"/>
      <c r="AD62" s="194"/>
      <c r="AE62" s="194"/>
      <c r="AF62" s="194"/>
      <c r="AG62" s="200"/>
      <c r="AH62" s="157"/>
      <c r="AI62" s="157"/>
      <c r="AJ62" s="194"/>
      <c r="AK62" s="118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  <c r="IT62" s="194"/>
      <c r="IU62" s="194"/>
      <c r="IV62" s="194"/>
    </row>
    <row r="63" spans="1:37" s="231" customFormat="1" ht="31.5">
      <c r="A63" s="101" t="s">
        <v>375</v>
      </c>
      <c r="B63" s="254" t="s">
        <v>154</v>
      </c>
      <c r="C63" s="254" t="s">
        <v>204</v>
      </c>
      <c r="D63" s="61" t="s">
        <v>205</v>
      </c>
      <c r="E63" s="255" t="s">
        <v>40</v>
      </c>
      <c r="F63" s="101"/>
      <c r="G63" s="101"/>
      <c r="H63" s="264">
        <v>400.01456</v>
      </c>
      <c r="I63" s="257">
        <v>100</v>
      </c>
      <c r="J63" s="93">
        <v>0</v>
      </c>
      <c r="K63" s="189" t="s">
        <v>203</v>
      </c>
      <c r="L63" s="189" t="s">
        <v>5</v>
      </c>
      <c r="M63" s="102">
        <v>42463</v>
      </c>
      <c r="N63" s="102">
        <v>42552</v>
      </c>
      <c r="O63" s="61" t="s">
        <v>81</v>
      </c>
      <c r="P63" s="101"/>
      <c r="Q63" s="144" t="s">
        <v>1</v>
      </c>
      <c r="R63" s="85"/>
      <c r="S63" s="199"/>
      <c r="W63" s="200"/>
      <c r="AG63" s="200"/>
      <c r="AH63" s="157"/>
      <c r="AI63" s="157"/>
      <c r="AK63" s="232"/>
    </row>
    <row r="64" spans="1:37" s="231" customFormat="1" ht="67.5" customHeight="1">
      <c r="A64" s="101" t="s">
        <v>376</v>
      </c>
      <c r="B64" s="254" t="s">
        <v>154</v>
      </c>
      <c r="C64" s="254" t="s">
        <v>337</v>
      </c>
      <c r="D64" s="61" t="s">
        <v>427</v>
      </c>
      <c r="E64" s="255" t="s">
        <v>40</v>
      </c>
      <c r="F64" s="101"/>
      <c r="G64" s="101" t="s">
        <v>338</v>
      </c>
      <c r="H64" s="264">
        <f>(809000/1000/3.85)+(186/3.85)</f>
        <v>258.4415584415584</v>
      </c>
      <c r="I64" s="257">
        <v>100</v>
      </c>
      <c r="J64" s="93">
        <v>0</v>
      </c>
      <c r="K64" s="189" t="s">
        <v>181</v>
      </c>
      <c r="L64" s="189" t="s">
        <v>5</v>
      </c>
      <c r="M64" s="102">
        <v>42370</v>
      </c>
      <c r="N64" s="102">
        <v>42491</v>
      </c>
      <c r="O64" s="61" t="s">
        <v>81</v>
      </c>
      <c r="P64" s="101"/>
      <c r="Q64" s="144" t="s">
        <v>1</v>
      </c>
      <c r="R64" s="85"/>
      <c r="S64" s="233"/>
      <c r="W64" s="200"/>
      <c r="AG64" s="200"/>
      <c r="AH64" s="157"/>
      <c r="AI64" s="157"/>
      <c r="AK64" s="232"/>
    </row>
    <row r="65" spans="1:37" s="231" customFormat="1" ht="47.25">
      <c r="A65" s="101" t="s">
        <v>377</v>
      </c>
      <c r="B65" s="254" t="s">
        <v>154</v>
      </c>
      <c r="C65" s="254" t="s">
        <v>239</v>
      </c>
      <c r="D65" s="254" t="s">
        <v>240</v>
      </c>
      <c r="E65" s="255" t="s">
        <v>40</v>
      </c>
      <c r="F65" s="101" t="s">
        <v>241</v>
      </c>
      <c r="G65" s="101" t="s">
        <v>343</v>
      </c>
      <c r="H65" s="270">
        <v>4897.84</v>
      </c>
      <c r="I65" s="257">
        <v>100</v>
      </c>
      <c r="J65" s="93">
        <v>0</v>
      </c>
      <c r="K65" s="101" t="s">
        <v>152</v>
      </c>
      <c r="L65" s="189" t="s">
        <v>5</v>
      </c>
      <c r="M65" s="102">
        <v>42370</v>
      </c>
      <c r="N65" s="102">
        <v>42491</v>
      </c>
      <c r="O65" s="61" t="s">
        <v>81</v>
      </c>
      <c r="P65" s="101"/>
      <c r="Q65" s="144" t="s">
        <v>1</v>
      </c>
      <c r="R65" s="85"/>
      <c r="S65" s="199"/>
      <c r="W65" s="200"/>
      <c r="AG65" s="200"/>
      <c r="AH65" s="157"/>
      <c r="AI65" s="157"/>
      <c r="AK65" s="232"/>
    </row>
    <row r="66" spans="1:39" s="157" customFormat="1" ht="31.5">
      <c r="A66" s="101" t="s">
        <v>437</v>
      </c>
      <c r="B66" s="254" t="s">
        <v>154</v>
      </c>
      <c r="C66" s="274" t="s">
        <v>329</v>
      </c>
      <c r="D66" s="102"/>
      <c r="E66" s="102" t="s">
        <v>40</v>
      </c>
      <c r="F66" s="102"/>
      <c r="G66" s="102" t="s">
        <v>330</v>
      </c>
      <c r="H66" s="270">
        <f>985599.75/1000/3.85</f>
        <v>255.99993506493504</v>
      </c>
      <c r="I66" s="257">
        <v>0</v>
      </c>
      <c r="J66" s="257">
        <v>100</v>
      </c>
      <c r="K66" s="102" t="s">
        <v>152</v>
      </c>
      <c r="L66" s="189" t="s">
        <v>5</v>
      </c>
      <c r="M66" s="102">
        <v>41534</v>
      </c>
      <c r="N66" s="102">
        <v>41582</v>
      </c>
      <c r="O66" s="274" t="s">
        <v>81</v>
      </c>
      <c r="P66" s="102"/>
      <c r="Q66" s="102" t="s">
        <v>88</v>
      </c>
      <c r="R66" s="140"/>
      <c r="S66" s="140"/>
      <c r="AI66" s="140"/>
      <c r="AJ66" s="140"/>
      <c r="AK66" s="140"/>
      <c r="AL66" s="140"/>
      <c r="AM66" s="140"/>
    </row>
    <row r="67" spans="1:37" s="157" customFormat="1" ht="31.5">
      <c r="A67" s="101" t="s">
        <v>479</v>
      </c>
      <c r="B67" s="254" t="s">
        <v>154</v>
      </c>
      <c r="C67" s="259" t="s">
        <v>360</v>
      </c>
      <c r="D67" s="254" t="s">
        <v>212</v>
      </c>
      <c r="E67" s="255" t="s">
        <v>40</v>
      </c>
      <c r="F67" s="101"/>
      <c r="G67" s="101" t="s">
        <v>341</v>
      </c>
      <c r="H67" s="270">
        <f>502.4/3.85</f>
        <v>130.4935064935065</v>
      </c>
      <c r="I67" s="257">
        <v>100</v>
      </c>
      <c r="J67" s="93">
        <v>0</v>
      </c>
      <c r="K67" s="101" t="s">
        <v>471</v>
      </c>
      <c r="L67" s="189" t="s">
        <v>5</v>
      </c>
      <c r="M67" s="102">
        <v>42370</v>
      </c>
      <c r="N67" s="102">
        <v>42491</v>
      </c>
      <c r="O67" s="61" t="s">
        <v>81</v>
      </c>
      <c r="P67" s="101"/>
      <c r="Q67" s="144" t="s">
        <v>1</v>
      </c>
      <c r="R67" s="228"/>
      <c r="S67" s="143"/>
      <c r="AK67" s="223"/>
    </row>
    <row r="68" spans="1:37" s="235" customFormat="1" ht="20.25" customHeight="1">
      <c r="A68" s="101"/>
      <c r="B68" s="254"/>
      <c r="C68" s="259"/>
      <c r="D68" s="162"/>
      <c r="E68" s="275"/>
      <c r="F68" s="261"/>
      <c r="G68" s="266" t="s">
        <v>229</v>
      </c>
      <c r="H68" s="267">
        <f>SUM(H42:H67)</f>
        <v>18770.688987056274</v>
      </c>
      <c r="I68" s="268"/>
      <c r="J68" s="269"/>
      <c r="K68" s="101"/>
      <c r="L68" s="101"/>
      <c r="M68" s="162"/>
      <c r="N68" s="101"/>
      <c r="O68" s="162"/>
      <c r="P68" s="261"/>
      <c r="Q68" s="162"/>
      <c r="R68" s="224"/>
      <c r="S68" s="234"/>
      <c r="W68" s="200"/>
      <c r="AG68" s="200"/>
      <c r="AH68" s="157"/>
      <c r="AI68" s="157"/>
      <c r="AK68" s="236"/>
    </row>
    <row r="69" spans="1:37" s="115" customFormat="1" ht="33" customHeight="1">
      <c r="A69" s="249">
        <v>3</v>
      </c>
      <c r="B69" s="307" t="s">
        <v>11</v>
      </c>
      <c r="C69" s="307"/>
      <c r="D69" s="250"/>
      <c r="E69" s="251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113"/>
      <c r="S69" s="114"/>
      <c r="W69" s="116"/>
      <c r="AG69" s="116"/>
      <c r="AH69" s="117"/>
      <c r="AI69" s="117"/>
      <c r="AK69" s="118"/>
    </row>
    <row r="70" spans="1:37" s="115" customFormat="1" ht="15" customHeight="1">
      <c r="A70" s="336" t="s">
        <v>346</v>
      </c>
      <c r="B70" s="307" t="s">
        <v>57</v>
      </c>
      <c r="C70" s="307" t="s">
        <v>30</v>
      </c>
      <c r="D70" s="307" t="s">
        <v>51</v>
      </c>
      <c r="E70" s="307" t="s">
        <v>314</v>
      </c>
      <c r="F70" s="307" t="s">
        <v>50</v>
      </c>
      <c r="G70" s="307" t="s">
        <v>52</v>
      </c>
      <c r="H70" s="308" t="s">
        <v>8</v>
      </c>
      <c r="I70" s="308"/>
      <c r="J70" s="308"/>
      <c r="K70" s="307" t="s">
        <v>60</v>
      </c>
      <c r="L70" s="307" t="s">
        <v>56</v>
      </c>
      <c r="M70" s="307" t="s">
        <v>31</v>
      </c>
      <c r="N70" s="307"/>
      <c r="O70" s="307" t="s">
        <v>85</v>
      </c>
      <c r="P70" s="307" t="s">
        <v>55</v>
      </c>
      <c r="Q70" s="307" t="s">
        <v>20</v>
      </c>
      <c r="R70" s="192"/>
      <c r="S70" s="114"/>
      <c r="T70" s="302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</row>
    <row r="71" spans="1:37" s="115" customFormat="1" ht="76.5" customHeight="1" thickBot="1">
      <c r="A71" s="337"/>
      <c r="B71" s="307"/>
      <c r="C71" s="307"/>
      <c r="D71" s="307"/>
      <c r="E71" s="307"/>
      <c r="F71" s="307"/>
      <c r="G71" s="307"/>
      <c r="H71" s="252" t="s">
        <v>136</v>
      </c>
      <c r="I71" s="253" t="s">
        <v>54</v>
      </c>
      <c r="J71" s="253" t="s">
        <v>53</v>
      </c>
      <c r="K71" s="307"/>
      <c r="L71" s="307"/>
      <c r="M71" s="251" t="s">
        <v>34</v>
      </c>
      <c r="N71" s="251" t="s">
        <v>9</v>
      </c>
      <c r="O71" s="307"/>
      <c r="P71" s="307"/>
      <c r="Q71" s="307"/>
      <c r="R71" s="119"/>
      <c r="S71" s="114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</row>
    <row r="72" spans="1:256" s="107" customFormat="1" ht="78.75">
      <c r="A72" s="101" t="s">
        <v>184</v>
      </c>
      <c r="B72" s="254" t="s">
        <v>154</v>
      </c>
      <c r="C72" s="254" t="s">
        <v>246</v>
      </c>
      <c r="D72" s="276" t="s">
        <v>291</v>
      </c>
      <c r="E72" s="255" t="s">
        <v>42</v>
      </c>
      <c r="F72" s="101"/>
      <c r="G72" s="101"/>
      <c r="H72" s="277">
        <v>836.28</v>
      </c>
      <c r="I72" s="257">
        <v>100</v>
      </c>
      <c r="J72" s="93">
        <v>0</v>
      </c>
      <c r="K72" s="101" t="s">
        <v>153</v>
      </c>
      <c r="L72" s="189" t="s">
        <v>3</v>
      </c>
      <c r="M72" s="102">
        <v>42492</v>
      </c>
      <c r="N72" s="102">
        <v>42614</v>
      </c>
      <c r="O72" s="61"/>
      <c r="P72" s="101"/>
      <c r="Q72" s="144" t="s">
        <v>1</v>
      </c>
      <c r="R72" s="90"/>
      <c r="S72" s="237"/>
      <c r="T72" s="194"/>
      <c r="U72" s="194"/>
      <c r="V72" s="194"/>
      <c r="W72" s="200"/>
      <c r="X72" s="194"/>
      <c r="Y72" s="194"/>
      <c r="Z72" s="194"/>
      <c r="AA72" s="194"/>
      <c r="AB72" s="194"/>
      <c r="AC72" s="194"/>
      <c r="AD72" s="194"/>
      <c r="AE72" s="194"/>
      <c r="AF72" s="194"/>
      <c r="AG72" s="200"/>
      <c r="AH72" s="157"/>
      <c r="AI72" s="157"/>
      <c r="AJ72" s="194"/>
      <c r="AK72" s="118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4"/>
      <c r="HV72" s="194"/>
      <c r="HW72" s="194"/>
      <c r="HX72" s="194"/>
      <c r="HY72" s="194"/>
      <c r="HZ72" s="194"/>
      <c r="IA72" s="194"/>
      <c r="IB72" s="194"/>
      <c r="IC72" s="194"/>
      <c r="ID72" s="194"/>
      <c r="IE72" s="194"/>
      <c r="IF72" s="194"/>
      <c r="IG72" s="194"/>
      <c r="IH72" s="194"/>
      <c r="II72" s="194"/>
      <c r="IJ72" s="194"/>
      <c r="IK72" s="194"/>
      <c r="IL72" s="194"/>
      <c r="IM72" s="194"/>
      <c r="IN72" s="194"/>
      <c r="IO72" s="194"/>
      <c r="IP72" s="194"/>
      <c r="IQ72" s="194"/>
      <c r="IR72" s="194"/>
      <c r="IS72" s="194"/>
      <c r="IT72" s="194"/>
      <c r="IU72" s="194"/>
      <c r="IV72" s="194"/>
    </row>
    <row r="73" spans="1:37" s="231" customFormat="1" ht="51" customHeight="1">
      <c r="A73" s="101" t="s">
        <v>202</v>
      </c>
      <c r="B73" s="254" t="s">
        <v>154</v>
      </c>
      <c r="C73" s="254" t="s">
        <v>310</v>
      </c>
      <c r="D73" s="254" t="s">
        <v>191</v>
      </c>
      <c r="E73" s="255" t="s">
        <v>42</v>
      </c>
      <c r="F73" s="101"/>
      <c r="G73" s="101"/>
      <c r="H73" s="277">
        <v>1497.42038</v>
      </c>
      <c r="I73" s="257">
        <v>100</v>
      </c>
      <c r="J73" s="93">
        <v>0</v>
      </c>
      <c r="K73" s="101" t="s">
        <v>192</v>
      </c>
      <c r="L73" s="189" t="s">
        <v>4</v>
      </c>
      <c r="M73" s="102">
        <v>42430</v>
      </c>
      <c r="N73" s="102">
        <v>42583</v>
      </c>
      <c r="O73" s="61"/>
      <c r="P73" s="101"/>
      <c r="Q73" s="144" t="s">
        <v>1</v>
      </c>
      <c r="R73" s="238"/>
      <c r="S73" s="237"/>
      <c r="W73" s="200"/>
      <c r="AG73" s="200"/>
      <c r="AH73" s="157"/>
      <c r="AI73" s="157"/>
      <c r="AK73" s="232"/>
    </row>
    <row r="74" spans="1:19" ht="36" customHeight="1">
      <c r="A74" s="101" t="s">
        <v>206</v>
      </c>
      <c r="B74" s="254" t="s">
        <v>154</v>
      </c>
      <c r="C74" s="254" t="s">
        <v>358</v>
      </c>
      <c r="D74" s="261"/>
      <c r="E74" s="255" t="s">
        <v>42</v>
      </c>
      <c r="F74" s="101"/>
      <c r="G74" s="101"/>
      <c r="H74" s="278">
        <v>225.77321</v>
      </c>
      <c r="I74" s="257">
        <v>100</v>
      </c>
      <c r="J74" s="93">
        <v>0</v>
      </c>
      <c r="K74" s="101" t="s">
        <v>183</v>
      </c>
      <c r="L74" s="189" t="s">
        <v>4</v>
      </c>
      <c r="M74" s="102">
        <v>42370</v>
      </c>
      <c r="N74" s="102">
        <v>42491</v>
      </c>
      <c r="O74" s="61"/>
      <c r="P74" s="101"/>
      <c r="Q74" s="144" t="s">
        <v>1</v>
      </c>
      <c r="R74" s="224"/>
      <c r="S74" s="63"/>
    </row>
    <row r="75" spans="1:37" s="231" customFormat="1" ht="36" customHeight="1">
      <c r="A75" s="101" t="s">
        <v>211</v>
      </c>
      <c r="B75" s="254" t="s">
        <v>154</v>
      </c>
      <c r="C75" s="254" t="s">
        <v>362</v>
      </c>
      <c r="D75" s="261"/>
      <c r="E75" s="255" t="s">
        <v>42</v>
      </c>
      <c r="F75" s="101"/>
      <c r="G75" s="101"/>
      <c r="H75" s="278">
        <v>170.02611</v>
      </c>
      <c r="I75" s="257">
        <v>100</v>
      </c>
      <c r="J75" s="93">
        <v>0</v>
      </c>
      <c r="K75" s="101" t="s">
        <v>472</v>
      </c>
      <c r="L75" s="189" t="s">
        <v>4</v>
      </c>
      <c r="M75" s="102">
        <v>42370</v>
      </c>
      <c r="N75" s="102">
        <v>42491</v>
      </c>
      <c r="O75" s="61"/>
      <c r="P75" s="101"/>
      <c r="Q75" s="144" t="s">
        <v>1</v>
      </c>
      <c r="R75" s="224"/>
      <c r="S75" s="56"/>
      <c r="W75" s="200"/>
      <c r="AG75" s="200"/>
      <c r="AH75" s="157"/>
      <c r="AI75" s="157"/>
      <c r="AK75" s="232"/>
    </row>
    <row r="76" spans="1:256" ht="36" customHeight="1">
      <c r="A76" s="101" t="s">
        <v>215</v>
      </c>
      <c r="B76" s="254" t="s">
        <v>154</v>
      </c>
      <c r="C76" s="254" t="s">
        <v>197</v>
      </c>
      <c r="D76" s="279"/>
      <c r="E76" s="255" t="s">
        <v>42</v>
      </c>
      <c r="F76" s="101"/>
      <c r="G76" s="101"/>
      <c r="H76" s="277">
        <f>1326.47194*(1/3)</f>
        <v>442.15731333333326</v>
      </c>
      <c r="I76" s="101">
        <v>100</v>
      </c>
      <c r="J76" s="93">
        <v>0</v>
      </c>
      <c r="K76" s="101" t="s">
        <v>198</v>
      </c>
      <c r="L76" s="189" t="s">
        <v>4</v>
      </c>
      <c r="M76" s="102">
        <v>42433</v>
      </c>
      <c r="N76" s="102">
        <v>42583</v>
      </c>
      <c r="O76" s="61"/>
      <c r="P76" s="101"/>
      <c r="Q76" s="144" t="s">
        <v>1</v>
      </c>
      <c r="R76" s="239"/>
      <c r="T76" s="107"/>
      <c r="U76" s="107"/>
      <c r="V76" s="107"/>
      <c r="W76" s="227"/>
      <c r="X76" s="107"/>
      <c r="Y76" s="107"/>
      <c r="Z76" s="107"/>
      <c r="AA76" s="107"/>
      <c r="AB76" s="107"/>
      <c r="AC76" s="107"/>
      <c r="AD76" s="107"/>
      <c r="AE76" s="107"/>
      <c r="AF76" s="107"/>
      <c r="AG76" s="227"/>
      <c r="AH76" s="71"/>
      <c r="AI76" s="71"/>
      <c r="AJ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7"/>
      <c r="IT76" s="107"/>
      <c r="IU76" s="107"/>
      <c r="IV76" s="107"/>
    </row>
    <row r="77" spans="1:256" s="241" customFormat="1" ht="36" customHeight="1">
      <c r="A77" s="101" t="s">
        <v>216</v>
      </c>
      <c r="B77" s="254" t="s">
        <v>154</v>
      </c>
      <c r="C77" s="254" t="s">
        <v>249</v>
      </c>
      <c r="D77" s="61"/>
      <c r="E77" s="255" t="s">
        <v>42</v>
      </c>
      <c r="F77" s="101"/>
      <c r="G77" s="101"/>
      <c r="H77" s="280">
        <v>50.324</v>
      </c>
      <c r="I77" s="101">
        <v>100</v>
      </c>
      <c r="J77" s="93">
        <v>0</v>
      </c>
      <c r="K77" s="189" t="s">
        <v>180</v>
      </c>
      <c r="L77" s="189" t="s">
        <v>3</v>
      </c>
      <c r="M77" s="102">
        <v>42401</v>
      </c>
      <c r="N77" s="102">
        <v>42552</v>
      </c>
      <c r="O77" s="281"/>
      <c r="P77" s="101"/>
      <c r="Q77" s="144" t="s">
        <v>1</v>
      </c>
      <c r="R77" s="85"/>
      <c r="S77" s="199"/>
      <c r="T77" s="240"/>
      <c r="V77" s="240"/>
      <c r="W77" s="242"/>
      <c r="Y77" s="240"/>
      <c r="AA77" s="240"/>
      <c r="AC77" s="240"/>
      <c r="AE77" s="240"/>
      <c r="AG77" s="242"/>
      <c r="AH77" s="224"/>
      <c r="AI77" s="224"/>
      <c r="AJ77" s="240"/>
      <c r="AK77" s="243"/>
      <c r="AN77" s="240"/>
      <c r="AP77" s="240"/>
      <c r="AR77" s="240"/>
      <c r="AT77" s="240"/>
      <c r="AV77" s="240"/>
      <c r="AX77" s="240"/>
      <c r="AZ77" s="240"/>
      <c r="BB77" s="240"/>
      <c r="BD77" s="240"/>
      <c r="BF77" s="240"/>
      <c r="BH77" s="240"/>
      <c r="BJ77" s="240"/>
      <c r="BL77" s="240"/>
      <c r="BN77" s="240"/>
      <c r="BP77" s="240"/>
      <c r="BR77" s="240"/>
      <c r="BT77" s="240"/>
      <c r="BV77" s="240"/>
      <c r="BX77" s="240"/>
      <c r="BZ77" s="240"/>
      <c r="CB77" s="240"/>
      <c r="CD77" s="240"/>
      <c r="CF77" s="240"/>
      <c r="CH77" s="240"/>
      <c r="CJ77" s="240"/>
      <c r="CL77" s="240"/>
      <c r="CN77" s="240"/>
      <c r="CP77" s="240"/>
      <c r="CR77" s="240"/>
      <c r="CT77" s="240"/>
      <c r="CV77" s="240"/>
      <c r="CX77" s="240"/>
      <c r="CZ77" s="240"/>
      <c r="DB77" s="240"/>
      <c r="DD77" s="240"/>
      <c r="DF77" s="240"/>
      <c r="DH77" s="240"/>
      <c r="DJ77" s="240"/>
      <c r="DL77" s="240"/>
      <c r="DN77" s="240"/>
      <c r="DP77" s="240"/>
      <c r="DR77" s="240"/>
      <c r="DT77" s="240"/>
      <c r="DV77" s="240"/>
      <c r="DX77" s="240"/>
      <c r="DZ77" s="240"/>
      <c r="EB77" s="240"/>
      <c r="ED77" s="240"/>
      <c r="EF77" s="240"/>
      <c r="EH77" s="240"/>
      <c r="EJ77" s="240"/>
      <c r="EL77" s="240"/>
      <c r="EN77" s="240"/>
      <c r="EP77" s="240"/>
      <c r="ER77" s="240"/>
      <c r="ET77" s="240"/>
      <c r="EV77" s="240"/>
      <c r="EX77" s="240"/>
      <c r="EZ77" s="240"/>
      <c r="FB77" s="240"/>
      <c r="FD77" s="240"/>
      <c r="FF77" s="240"/>
      <c r="FH77" s="240"/>
      <c r="FJ77" s="240"/>
      <c r="FL77" s="240"/>
      <c r="FN77" s="240"/>
      <c r="FP77" s="240"/>
      <c r="FR77" s="240"/>
      <c r="FT77" s="240"/>
      <c r="FV77" s="240"/>
      <c r="FX77" s="240"/>
      <c r="FZ77" s="240"/>
      <c r="GB77" s="240"/>
      <c r="GD77" s="240"/>
      <c r="GF77" s="240"/>
      <c r="GH77" s="240"/>
      <c r="GJ77" s="240"/>
      <c r="GL77" s="240"/>
      <c r="GN77" s="240"/>
      <c r="GP77" s="240"/>
      <c r="GR77" s="240"/>
      <c r="GT77" s="240"/>
      <c r="GV77" s="240"/>
      <c r="GX77" s="240"/>
      <c r="GZ77" s="240"/>
      <c r="HB77" s="240"/>
      <c r="HD77" s="240"/>
      <c r="HF77" s="240"/>
      <c r="HH77" s="240"/>
      <c r="HJ77" s="240"/>
      <c r="HL77" s="240"/>
      <c r="HN77" s="240"/>
      <c r="HP77" s="240"/>
      <c r="HR77" s="240"/>
      <c r="HT77" s="240"/>
      <c r="HV77" s="240"/>
      <c r="HX77" s="240"/>
      <c r="HZ77" s="240"/>
      <c r="IB77" s="240"/>
      <c r="ID77" s="240"/>
      <c r="IF77" s="240"/>
      <c r="IH77" s="240"/>
      <c r="IJ77" s="240"/>
      <c r="IL77" s="240"/>
      <c r="IN77" s="240"/>
      <c r="IP77" s="240"/>
      <c r="IR77" s="240"/>
      <c r="IT77" s="240"/>
      <c r="IV77" s="240"/>
    </row>
    <row r="78" spans="1:37" s="231" customFormat="1" ht="30.75" customHeight="1">
      <c r="A78" s="101" t="s">
        <v>217</v>
      </c>
      <c r="B78" s="254" t="s">
        <v>154</v>
      </c>
      <c r="C78" s="254" t="s">
        <v>250</v>
      </c>
      <c r="D78" s="254" t="s">
        <v>221</v>
      </c>
      <c r="E78" s="255" t="s">
        <v>42</v>
      </c>
      <c r="F78" s="101"/>
      <c r="G78" s="101"/>
      <c r="H78" s="277">
        <f>4500000/1000/3.85</f>
        <v>1168.8311688311687</v>
      </c>
      <c r="I78" s="257">
        <v>100</v>
      </c>
      <c r="J78" s="93">
        <v>0</v>
      </c>
      <c r="K78" s="101" t="s">
        <v>213</v>
      </c>
      <c r="L78" s="189" t="s">
        <v>3</v>
      </c>
      <c r="M78" s="102">
        <v>42463</v>
      </c>
      <c r="N78" s="102">
        <v>42552</v>
      </c>
      <c r="O78" s="61"/>
      <c r="P78" s="101"/>
      <c r="Q78" s="144" t="s">
        <v>1</v>
      </c>
      <c r="R78" s="85"/>
      <c r="S78" s="233"/>
      <c r="W78" s="200"/>
      <c r="AG78" s="200"/>
      <c r="AH78" s="157"/>
      <c r="AI78" s="157"/>
      <c r="AK78" s="232"/>
    </row>
    <row r="79" spans="1:37" s="157" customFormat="1" ht="30.75" customHeight="1">
      <c r="A79" s="101" t="s">
        <v>222</v>
      </c>
      <c r="B79" s="254" t="s">
        <v>154</v>
      </c>
      <c r="C79" s="254" t="s">
        <v>238</v>
      </c>
      <c r="D79" s="254" t="s">
        <v>231</v>
      </c>
      <c r="E79" s="255" t="s">
        <v>42</v>
      </c>
      <c r="F79" s="101"/>
      <c r="G79" s="282"/>
      <c r="H79" s="277">
        <v>1659.64</v>
      </c>
      <c r="I79" s="257">
        <v>100</v>
      </c>
      <c r="J79" s="93">
        <v>0</v>
      </c>
      <c r="K79" s="101" t="s">
        <v>232</v>
      </c>
      <c r="L79" s="189" t="s">
        <v>3</v>
      </c>
      <c r="M79" s="102">
        <v>42430</v>
      </c>
      <c r="N79" s="102">
        <v>42522</v>
      </c>
      <c r="O79" s="61"/>
      <c r="P79" s="101"/>
      <c r="Q79" s="144" t="s">
        <v>1</v>
      </c>
      <c r="R79" s="224"/>
      <c r="S79" s="188"/>
      <c r="AK79" s="223"/>
    </row>
    <row r="80" spans="1:37" s="218" customFormat="1" ht="36" customHeight="1">
      <c r="A80" s="101" t="s">
        <v>223</v>
      </c>
      <c r="B80" s="254" t="s">
        <v>154</v>
      </c>
      <c r="C80" s="254" t="s">
        <v>262</v>
      </c>
      <c r="D80" s="254"/>
      <c r="E80" s="255" t="s">
        <v>40</v>
      </c>
      <c r="F80" s="101"/>
      <c r="G80" s="255" t="s">
        <v>270</v>
      </c>
      <c r="H80" s="277">
        <f>(4475.92424+1250)/3.85</f>
        <v>1487.2530493506495</v>
      </c>
      <c r="I80" s="257">
        <v>0</v>
      </c>
      <c r="J80" s="93">
        <v>100</v>
      </c>
      <c r="K80" s="101" t="s">
        <v>263</v>
      </c>
      <c r="L80" s="189" t="s">
        <v>5</v>
      </c>
      <c r="M80" s="271" t="s">
        <v>292</v>
      </c>
      <c r="N80" s="271" t="s">
        <v>293</v>
      </c>
      <c r="O80" s="61"/>
      <c r="P80" s="101"/>
      <c r="Q80" s="144" t="s">
        <v>22</v>
      </c>
      <c r="R80" s="244"/>
      <c r="S80" s="134"/>
      <c r="AK80" s="222"/>
    </row>
    <row r="81" spans="1:18" ht="21" customHeight="1">
      <c r="A81" s="162"/>
      <c r="B81" s="157"/>
      <c r="C81" s="71"/>
      <c r="D81" s="157"/>
      <c r="E81" s="163"/>
      <c r="F81" s="71"/>
      <c r="G81" s="158" t="s">
        <v>229</v>
      </c>
      <c r="H81" s="155">
        <f>SUM(H72:H80)</f>
        <v>7537.705231515151</v>
      </c>
      <c r="I81" s="137"/>
      <c r="J81" s="138"/>
      <c r="K81" s="143"/>
      <c r="L81" s="143"/>
      <c r="M81" s="157"/>
      <c r="N81" s="143"/>
      <c r="O81" s="157"/>
      <c r="P81" s="71"/>
      <c r="Q81" s="157"/>
      <c r="R81" s="224"/>
    </row>
    <row r="82" spans="1:18" ht="24.75" customHeight="1">
      <c r="A82" s="131">
        <v>4</v>
      </c>
      <c r="B82" s="335" t="s">
        <v>12</v>
      </c>
      <c r="C82" s="335"/>
      <c r="D82" s="132"/>
      <c r="E82" s="185"/>
      <c r="F82" s="314"/>
      <c r="G82" s="315"/>
      <c r="H82" s="132"/>
      <c r="I82" s="132"/>
      <c r="J82" s="132"/>
      <c r="K82" s="132"/>
      <c r="L82" s="132"/>
      <c r="M82" s="132"/>
      <c r="N82" s="132"/>
      <c r="O82" s="132"/>
      <c r="P82" s="132"/>
      <c r="Q82" s="133"/>
      <c r="R82" s="245"/>
    </row>
    <row r="83" spans="1:37" ht="15" customHeight="1">
      <c r="A83" s="332" t="s">
        <v>346</v>
      </c>
      <c r="B83" s="305" t="s">
        <v>57</v>
      </c>
      <c r="C83" s="305" t="s">
        <v>30</v>
      </c>
      <c r="D83" s="305" t="s">
        <v>51</v>
      </c>
      <c r="E83" s="305" t="s">
        <v>314</v>
      </c>
      <c r="F83" s="313"/>
      <c r="G83" s="313"/>
      <c r="H83" s="306" t="s">
        <v>8</v>
      </c>
      <c r="I83" s="306"/>
      <c r="J83" s="306"/>
      <c r="K83" s="305" t="s">
        <v>60</v>
      </c>
      <c r="L83" s="305" t="s">
        <v>56</v>
      </c>
      <c r="M83" s="305" t="s">
        <v>31</v>
      </c>
      <c r="N83" s="305"/>
      <c r="O83" s="305" t="s">
        <v>85</v>
      </c>
      <c r="P83" s="305" t="s">
        <v>55</v>
      </c>
      <c r="Q83" s="305" t="s">
        <v>20</v>
      </c>
      <c r="R83" s="224"/>
      <c r="T83" s="302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4"/>
    </row>
    <row r="84" spans="1:37" ht="70.5" customHeight="1" thickBot="1">
      <c r="A84" s="333"/>
      <c r="B84" s="305"/>
      <c r="C84" s="305"/>
      <c r="D84" s="305"/>
      <c r="E84" s="305"/>
      <c r="F84" s="305" t="s">
        <v>52</v>
      </c>
      <c r="G84" s="305"/>
      <c r="H84" s="122" t="s">
        <v>136</v>
      </c>
      <c r="I84" s="121" t="s">
        <v>54</v>
      </c>
      <c r="J84" s="190" t="s">
        <v>53</v>
      </c>
      <c r="K84" s="305"/>
      <c r="L84" s="305"/>
      <c r="M84" s="186" t="s">
        <v>24</v>
      </c>
      <c r="N84" s="186" t="s">
        <v>9</v>
      </c>
      <c r="O84" s="305"/>
      <c r="P84" s="305"/>
      <c r="Q84" s="305"/>
      <c r="R84" s="224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1:18" ht="36.75" customHeight="1">
      <c r="A85" s="101" t="s">
        <v>159</v>
      </c>
      <c r="B85" s="60" t="s">
        <v>154</v>
      </c>
      <c r="C85" s="60" t="s">
        <v>147</v>
      </c>
      <c r="D85" s="152"/>
      <c r="E85" s="134" t="s">
        <v>47</v>
      </c>
      <c r="F85" s="317" t="s">
        <v>294</v>
      </c>
      <c r="G85" s="318"/>
      <c r="H85" s="154">
        <v>2741.95782</v>
      </c>
      <c r="I85" s="137">
        <v>100</v>
      </c>
      <c r="J85" s="138">
        <v>0</v>
      </c>
      <c r="K85" s="135" t="s">
        <v>443</v>
      </c>
      <c r="L85" s="139" t="s">
        <v>4</v>
      </c>
      <c r="M85" s="140">
        <v>41993</v>
      </c>
      <c r="N85" s="140">
        <v>42248</v>
      </c>
      <c r="O85" s="151"/>
      <c r="P85" s="135" t="s">
        <v>237</v>
      </c>
      <c r="Q85" s="142" t="s">
        <v>22</v>
      </c>
      <c r="R85" s="224"/>
    </row>
    <row r="86" spans="1:18" ht="36.75" customHeight="1">
      <c r="A86" s="101" t="s">
        <v>160</v>
      </c>
      <c r="B86" s="60" t="s">
        <v>154</v>
      </c>
      <c r="C86" s="153" t="s">
        <v>220</v>
      </c>
      <c r="D86" s="157"/>
      <c r="E86" s="134" t="s">
        <v>47</v>
      </c>
      <c r="F86" s="317"/>
      <c r="G86" s="318"/>
      <c r="H86" s="136">
        <v>2951.59</v>
      </c>
      <c r="I86" s="137">
        <v>100</v>
      </c>
      <c r="J86" s="138">
        <v>0</v>
      </c>
      <c r="K86" s="143" t="s">
        <v>163</v>
      </c>
      <c r="L86" s="139" t="s">
        <v>4</v>
      </c>
      <c r="M86" s="140">
        <v>42461</v>
      </c>
      <c r="N86" s="140">
        <v>42675</v>
      </c>
      <c r="O86" s="157"/>
      <c r="P86" s="135"/>
      <c r="Q86" s="153" t="s">
        <v>1</v>
      </c>
      <c r="R86" s="224"/>
    </row>
    <row r="87" spans="1:19" ht="36.75" customHeight="1">
      <c r="A87" s="101" t="s">
        <v>161</v>
      </c>
      <c r="B87" s="254" t="s">
        <v>154</v>
      </c>
      <c r="C87" s="262" t="s">
        <v>413</v>
      </c>
      <c r="D87" s="254" t="s">
        <v>283</v>
      </c>
      <c r="E87" s="255" t="s">
        <v>47</v>
      </c>
      <c r="F87" s="311" t="s">
        <v>342</v>
      </c>
      <c r="G87" s="312"/>
      <c r="H87" s="256">
        <f>(11110/3.85)*0.9149</f>
        <v>2640.1400000000003</v>
      </c>
      <c r="I87" s="257">
        <v>100</v>
      </c>
      <c r="J87" s="93">
        <v>0</v>
      </c>
      <c r="K87" s="101" t="s">
        <v>384</v>
      </c>
      <c r="L87" s="189" t="s">
        <v>4</v>
      </c>
      <c r="M87" s="102">
        <v>42370</v>
      </c>
      <c r="N87" s="102">
        <v>42583</v>
      </c>
      <c r="O87" s="61"/>
      <c r="P87" s="101"/>
      <c r="Q87" s="144" t="s">
        <v>1</v>
      </c>
      <c r="R87" s="224"/>
      <c r="S87" s="233"/>
    </row>
    <row r="88" spans="1:37" s="157" customFormat="1" ht="204.75">
      <c r="A88" s="101" t="s">
        <v>162</v>
      </c>
      <c r="B88" s="254" t="s">
        <v>154</v>
      </c>
      <c r="C88" s="262" t="s">
        <v>492</v>
      </c>
      <c r="D88" s="254" t="s">
        <v>493</v>
      </c>
      <c r="E88" s="255" t="s">
        <v>47</v>
      </c>
      <c r="F88" s="283"/>
      <c r="G88" s="284"/>
      <c r="H88" s="256">
        <f>((276.85+183.52+250+59.15)*0.9149)+(351.08*0.9149)</f>
        <v>1025.23694</v>
      </c>
      <c r="I88" s="257">
        <v>100</v>
      </c>
      <c r="J88" s="93">
        <v>0</v>
      </c>
      <c r="K88" s="255" t="s">
        <v>470</v>
      </c>
      <c r="L88" s="189" t="s">
        <v>4</v>
      </c>
      <c r="M88" s="102">
        <v>42401</v>
      </c>
      <c r="N88" s="102">
        <v>42614</v>
      </c>
      <c r="O88" s="61"/>
      <c r="P88" s="101"/>
      <c r="Q88" s="144" t="s">
        <v>1</v>
      </c>
      <c r="R88" s="224"/>
      <c r="S88" s="246"/>
      <c r="AK88" s="223"/>
    </row>
    <row r="89" spans="1:37" s="218" customFormat="1" ht="86.25" customHeight="1">
      <c r="A89" s="101" t="s">
        <v>182</v>
      </c>
      <c r="B89" s="254" t="s">
        <v>154</v>
      </c>
      <c r="C89" s="262" t="s">
        <v>412</v>
      </c>
      <c r="D89" s="254" t="s">
        <v>447</v>
      </c>
      <c r="E89" s="255" t="s">
        <v>47</v>
      </c>
      <c r="F89" s="283"/>
      <c r="G89" s="284"/>
      <c r="H89" s="285">
        <f>(74.29+57.14+55)*0.9149</f>
        <v>170.564807</v>
      </c>
      <c r="I89" s="257">
        <v>100</v>
      </c>
      <c r="J89" s="93">
        <v>0</v>
      </c>
      <c r="K89" s="255" t="s">
        <v>407</v>
      </c>
      <c r="L89" s="189" t="s">
        <v>3</v>
      </c>
      <c r="M89" s="102">
        <v>42402</v>
      </c>
      <c r="N89" s="102">
        <v>42615</v>
      </c>
      <c r="O89" s="61"/>
      <c r="P89" s="101"/>
      <c r="Q89" s="144" t="s">
        <v>1</v>
      </c>
      <c r="R89" s="244"/>
      <c r="S89" s="247"/>
      <c r="AK89" s="222"/>
    </row>
    <row r="90" spans="1:37" s="157" customFormat="1" ht="49.5" customHeight="1">
      <c r="A90" s="101" t="s">
        <v>189</v>
      </c>
      <c r="B90" s="254" t="s">
        <v>154</v>
      </c>
      <c r="C90" s="262" t="s">
        <v>408</v>
      </c>
      <c r="D90" s="254"/>
      <c r="E90" s="255" t="s">
        <v>47</v>
      </c>
      <c r="F90" s="283"/>
      <c r="G90" s="284"/>
      <c r="H90" s="285">
        <f>519.48*0.9149</f>
        <v>475.27225200000004</v>
      </c>
      <c r="I90" s="257">
        <v>100</v>
      </c>
      <c r="J90" s="93">
        <v>0</v>
      </c>
      <c r="K90" s="255" t="s">
        <v>410</v>
      </c>
      <c r="L90" s="189" t="s">
        <v>3</v>
      </c>
      <c r="M90" s="102">
        <v>42430</v>
      </c>
      <c r="N90" s="102">
        <v>42614</v>
      </c>
      <c r="O90" s="61"/>
      <c r="P90" s="101"/>
      <c r="Q90" s="144" t="s">
        <v>1</v>
      </c>
      <c r="R90" s="224"/>
      <c r="S90" s="246"/>
      <c r="AK90" s="223"/>
    </row>
    <row r="91" spans="1:37" s="218" customFormat="1" ht="49.5" customHeight="1">
      <c r="A91" s="101" t="s">
        <v>190</v>
      </c>
      <c r="B91" s="254" t="s">
        <v>154</v>
      </c>
      <c r="C91" s="262" t="s">
        <v>409</v>
      </c>
      <c r="D91" s="254"/>
      <c r="E91" s="255" t="s">
        <v>90</v>
      </c>
      <c r="F91" s="311" t="s">
        <v>440</v>
      </c>
      <c r="G91" s="312"/>
      <c r="H91" s="285">
        <f>(488000/3.85/1000)*0.9149</f>
        <v>115.96654545454547</v>
      </c>
      <c r="I91" s="257">
        <v>100</v>
      </c>
      <c r="J91" s="93">
        <v>0</v>
      </c>
      <c r="K91" s="255" t="s">
        <v>411</v>
      </c>
      <c r="L91" s="189" t="s">
        <v>4</v>
      </c>
      <c r="M91" s="102" t="s">
        <v>423</v>
      </c>
      <c r="N91" s="102" t="s">
        <v>423</v>
      </c>
      <c r="O91" s="61"/>
      <c r="P91" s="101"/>
      <c r="Q91" s="144" t="s">
        <v>1</v>
      </c>
      <c r="R91" s="244"/>
      <c r="S91" s="247"/>
      <c r="AK91" s="248"/>
    </row>
    <row r="92" spans="1:19" ht="64.5" customHeight="1" thickBot="1">
      <c r="A92" s="101" t="s">
        <v>214</v>
      </c>
      <c r="B92" s="254" t="s">
        <v>154</v>
      </c>
      <c r="C92" s="262" t="s">
        <v>415</v>
      </c>
      <c r="D92" s="254"/>
      <c r="E92" s="255" t="s">
        <v>47</v>
      </c>
      <c r="F92" s="311"/>
      <c r="G92" s="312"/>
      <c r="H92" s="278">
        <f>4496569.62/1000/3.85</f>
        <v>1167.9401610389612</v>
      </c>
      <c r="I92" s="257">
        <v>100</v>
      </c>
      <c r="J92" s="93">
        <v>0</v>
      </c>
      <c r="K92" s="255" t="s">
        <v>474</v>
      </c>
      <c r="L92" s="189" t="s">
        <v>4</v>
      </c>
      <c r="M92" s="102">
        <v>42370</v>
      </c>
      <c r="N92" s="102">
        <v>42614</v>
      </c>
      <c r="O92" s="61"/>
      <c r="P92" s="101"/>
      <c r="Q92" s="144" t="s">
        <v>1</v>
      </c>
      <c r="R92" s="224"/>
      <c r="S92" s="67"/>
    </row>
    <row r="93" spans="1:37" s="231" customFormat="1" ht="45" customHeight="1">
      <c r="A93" s="101" t="s">
        <v>196</v>
      </c>
      <c r="B93" s="254" t="s">
        <v>154</v>
      </c>
      <c r="C93" s="262" t="s">
        <v>311</v>
      </c>
      <c r="D93" s="261"/>
      <c r="E93" s="255" t="s">
        <v>47</v>
      </c>
      <c r="F93" s="311"/>
      <c r="G93" s="312"/>
      <c r="H93" s="278">
        <v>1000</v>
      </c>
      <c r="I93" s="257">
        <v>100</v>
      </c>
      <c r="J93" s="93">
        <v>0</v>
      </c>
      <c r="K93" s="101" t="s">
        <v>473</v>
      </c>
      <c r="L93" s="189" t="s">
        <v>4</v>
      </c>
      <c r="M93" s="102">
        <v>42461</v>
      </c>
      <c r="N93" s="102">
        <v>42675</v>
      </c>
      <c r="O93" s="61"/>
      <c r="P93" s="101"/>
      <c r="Q93" s="144" t="s">
        <v>1</v>
      </c>
      <c r="R93" s="224"/>
      <c r="S93" s="233"/>
      <c r="W93" s="200"/>
      <c r="AG93" s="200"/>
      <c r="AH93" s="157"/>
      <c r="AI93" s="157"/>
      <c r="AK93" s="232"/>
    </row>
    <row r="94" spans="1:37" s="231" customFormat="1" ht="45" customHeight="1">
      <c r="A94" s="101" t="s">
        <v>414</v>
      </c>
      <c r="B94" s="254" t="s">
        <v>154</v>
      </c>
      <c r="C94" s="262" t="s">
        <v>207</v>
      </c>
      <c r="D94" s="254"/>
      <c r="E94" s="255" t="s">
        <v>90</v>
      </c>
      <c r="F94" s="311"/>
      <c r="G94" s="312"/>
      <c r="H94" s="278">
        <v>145.08264</v>
      </c>
      <c r="I94" s="257">
        <v>100</v>
      </c>
      <c r="J94" s="93">
        <v>0</v>
      </c>
      <c r="K94" s="101" t="s">
        <v>208</v>
      </c>
      <c r="L94" s="189" t="s">
        <v>4</v>
      </c>
      <c r="M94" s="102">
        <v>42462</v>
      </c>
      <c r="N94" s="102">
        <v>42675</v>
      </c>
      <c r="O94" s="61"/>
      <c r="P94" s="101"/>
      <c r="Q94" s="144" t="s">
        <v>1</v>
      </c>
      <c r="R94" s="224"/>
      <c r="S94" s="233"/>
      <c r="W94" s="200"/>
      <c r="AG94" s="200"/>
      <c r="AH94" s="157"/>
      <c r="AI94" s="157"/>
      <c r="AK94" s="232"/>
    </row>
    <row r="95" spans="1:18" ht="25.5" customHeight="1">
      <c r="A95" s="101"/>
      <c r="B95" s="71"/>
      <c r="C95" s="71"/>
      <c r="D95" s="157"/>
      <c r="F95" s="309" t="s">
        <v>229</v>
      </c>
      <c r="G95" s="310"/>
      <c r="H95" s="165">
        <f>SUM(H85:H94)</f>
        <v>12433.751165493508</v>
      </c>
      <c r="I95" s="160"/>
      <c r="J95" s="161"/>
      <c r="K95" s="143"/>
      <c r="L95" s="143"/>
      <c r="M95" s="157"/>
      <c r="N95" s="143"/>
      <c r="O95" s="157"/>
      <c r="P95" s="71"/>
      <c r="Q95" s="166"/>
      <c r="R95" s="224"/>
    </row>
    <row r="96" spans="1:37" s="157" customFormat="1" ht="25.5" customHeight="1">
      <c r="A96" s="101"/>
      <c r="B96" s="71"/>
      <c r="C96" s="71"/>
      <c r="E96" s="167"/>
      <c r="F96" s="309" t="s">
        <v>345</v>
      </c>
      <c r="G96" s="310"/>
      <c r="H96" s="165">
        <f>H95+H81+H68+H37</f>
        <v>85145.66878146754</v>
      </c>
      <c r="I96" s="160"/>
      <c r="J96" s="161"/>
      <c r="K96" s="143"/>
      <c r="L96" s="143"/>
      <c r="N96" s="143"/>
      <c r="P96" s="71"/>
      <c r="R96" s="224"/>
      <c r="S96" s="143"/>
      <c r="AK96" s="223"/>
    </row>
    <row r="97" spans="1:18" ht="15.75" customHeight="1">
      <c r="A97" s="120">
        <v>5</v>
      </c>
      <c r="B97" s="313" t="s">
        <v>58</v>
      </c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224"/>
    </row>
    <row r="98" spans="1:37" ht="15" customHeight="1">
      <c r="A98" s="332"/>
      <c r="B98" s="305" t="s">
        <v>57</v>
      </c>
      <c r="C98" s="305" t="s">
        <v>30</v>
      </c>
      <c r="D98" s="305" t="s">
        <v>51</v>
      </c>
      <c r="E98" s="305" t="s">
        <v>314</v>
      </c>
      <c r="F98" s="305" t="s">
        <v>52</v>
      </c>
      <c r="G98" s="306" t="s">
        <v>8</v>
      </c>
      <c r="H98" s="306"/>
      <c r="I98" s="306"/>
      <c r="J98" s="316" t="s">
        <v>59</v>
      </c>
      <c r="K98" s="305" t="s">
        <v>60</v>
      </c>
      <c r="L98" s="305" t="s">
        <v>56</v>
      </c>
      <c r="M98" s="305" t="s">
        <v>31</v>
      </c>
      <c r="N98" s="305"/>
      <c r="O98" s="305" t="s">
        <v>85</v>
      </c>
      <c r="P98" s="305" t="s">
        <v>55</v>
      </c>
      <c r="Q98" s="305" t="s">
        <v>20</v>
      </c>
      <c r="R98" s="224"/>
      <c r="T98" s="302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4"/>
    </row>
    <row r="99" spans="1:37" ht="48" thickBot="1">
      <c r="A99" s="333"/>
      <c r="B99" s="305"/>
      <c r="C99" s="305"/>
      <c r="D99" s="305"/>
      <c r="E99" s="305"/>
      <c r="F99" s="305"/>
      <c r="G99" s="121" t="s">
        <v>136</v>
      </c>
      <c r="H99" s="122" t="s">
        <v>54</v>
      </c>
      <c r="I99" s="190" t="s">
        <v>53</v>
      </c>
      <c r="J99" s="316"/>
      <c r="K99" s="305"/>
      <c r="L99" s="305"/>
      <c r="M99" s="186" t="s">
        <v>13</v>
      </c>
      <c r="N99" s="186" t="s">
        <v>27</v>
      </c>
      <c r="O99" s="305"/>
      <c r="P99" s="305"/>
      <c r="Q99" s="305"/>
      <c r="R99" s="224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</row>
    <row r="100" spans="1:18" ht="30.75" customHeight="1">
      <c r="A100" s="143" t="s">
        <v>356</v>
      </c>
      <c r="B100" s="71"/>
      <c r="C100" s="58"/>
      <c r="D100" s="58"/>
      <c r="E100" s="123"/>
      <c r="F100" s="71"/>
      <c r="G100" s="91"/>
      <c r="H100" s="92"/>
      <c r="I100" s="93"/>
      <c r="J100" s="189"/>
      <c r="K100" s="143"/>
      <c r="L100" s="189"/>
      <c r="M100" s="94"/>
      <c r="N100" s="143"/>
      <c r="O100" s="61"/>
      <c r="P100" s="71"/>
      <c r="Q100" s="61"/>
      <c r="R100" s="224"/>
    </row>
    <row r="101" spans="1:18" ht="15.75">
      <c r="A101" s="101"/>
      <c r="B101" s="71"/>
      <c r="C101" s="61"/>
      <c r="D101" s="61"/>
      <c r="E101" s="189" t="s">
        <v>2</v>
      </c>
      <c r="F101" s="71"/>
      <c r="G101" s="95">
        <f>SUM(G100:G100)</f>
        <v>0</v>
      </c>
      <c r="H101" s="168"/>
      <c r="I101" s="96"/>
      <c r="J101" s="97"/>
      <c r="K101" s="189"/>
      <c r="L101" s="189"/>
      <c r="M101" s="61"/>
      <c r="N101" s="189"/>
      <c r="O101" s="61"/>
      <c r="P101" s="61"/>
      <c r="Q101" s="61"/>
      <c r="R101" s="224"/>
    </row>
    <row r="102" spans="1:18" ht="15.75">
      <c r="A102" s="101"/>
      <c r="B102" s="71"/>
      <c r="C102" s="71"/>
      <c r="D102" s="157"/>
      <c r="E102" s="167"/>
      <c r="F102" s="71"/>
      <c r="G102" s="71"/>
      <c r="H102" s="168"/>
      <c r="I102" s="160"/>
      <c r="J102" s="161"/>
      <c r="K102" s="143"/>
      <c r="L102" s="143"/>
      <c r="M102" s="157"/>
      <c r="N102" s="143"/>
      <c r="O102" s="157"/>
      <c r="P102" s="71"/>
      <c r="Q102" s="157"/>
      <c r="R102" s="224"/>
    </row>
    <row r="103" spans="1:18" ht="15.75" customHeight="1">
      <c r="A103" s="120">
        <v>6</v>
      </c>
      <c r="B103" s="313" t="s">
        <v>14</v>
      </c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224"/>
    </row>
    <row r="104" spans="1:18" ht="15" customHeight="1">
      <c r="A104" s="334"/>
      <c r="B104" s="305" t="s">
        <v>57</v>
      </c>
      <c r="C104" s="305" t="s">
        <v>30</v>
      </c>
      <c r="D104" s="305" t="s">
        <v>51</v>
      </c>
      <c r="E104" s="305" t="s">
        <v>314</v>
      </c>
      <c r="F104" s="305" t="s">
        <v>52</v>
      </c>
      <c r="G104" s="305"/>
      <c r="H104" s="306" t="s">
        <v>8</v>
      </c>
      <c r="I104" s="306"/>
      <c r="J104" s="306"/>
      <c r="K104" s="305" t="s">
        <v>60</v>
      </c>
      <c r="L104" s="305" t="s">
        <v>56</v>
      </c>
      <c r="M104" s="305" t="s">
        <v>31</v>
      </c>
      <c r="N104" s="305"/>
      <c r="O104" s="305" t="s">
        <v>85</v>
      </c>
      <c r="P104" s="305" t="s">
        <v>55</v>
      </c>
      <c r="Q104" s="305" t="s">
        <v>20</v>
      </c>
      <c r="R104" s="224"/>
    </row>
    <row r="105" spans="1:18" ht="64.5" customHeight="1">
      <c r="A105" s="333"/>
      <c r="B105" s="305"/>
      <c r="C105" s="305"/>
      <c r="D105" s="305"/>
      <c r="E105" s="305"/>
      <c r="F105" s="305"/>
      <c r="G105" s="305"/>
      <c r="H105" s="122" t="s">
        <v>136</v>
      </c>
      <c r="I105" s="121" t="s">
        <v>54</v>
      </c>
      <c r="J105" s="190" t="s">
        <v>53</v>
      </c>
      <c r="K105" s="305"/>
      <c r="L105" s="305"/>
      <c r="M105" s="186" t="s">
        <v>87</v>
      </c>
      <c r="N105" s="186" t="s">
        <v>9</v>
      </c>
      <c r="O105" s="305"/>
      <c r="P105" s="305"/>
      <c r="Q105" s="305"/>
      <c r="R105" s="224"/>
    </row>
    <row r="106" spans="1:18" ht="15.75">
      <c r="A106" s="101"/>
      <c r="B106" s="71"/>
      <c r="C106" s="98"/>
      <c r="D106" s="61"/>
      <c r="E106" s="189"/>
      <c r="F106" s="320"/>
      <c r="G106" s="320"/>
      <c r="H106" s="99"/>
      <c r="I106" s="100"/>
      <c r="J106" s="100"/>
      <c r="K106" s="101"/>
      <c r="L106" s="189"/>
      <c r="M106" s="102"/>
      <c r="N106" s="189"/>
      <c r="O106" s="61"/>
      <c r="P106" s="61"/>
      <c r="Q106" s="61"/>
      <c r="R106" s="224"/>
    </row>
    <row r="107" spans="1:18" ht="15.75">
      <c r="A107" s="101" t="s">
        <v>357</v>
      </c>
      <c r="B107" s="71"/>
      <c r="C107" s="98"/>
      <c r="D107" s="61"/>
      <c r="E107" s="189"/>
      <c r="F107" s="189"/>
      <c r="G107" s="189"/>
      <c r="H107" s="99"/>
      <c r="I107" s="100"/>
      <c r="J107" s="100"/>
      <c r="K107" s="101"/>
      <c r="L107" s="189"/>
      <c r="M107" s="102"/>
      <c r="N107" s="189"/>
      <c r="O107" s="61"/>
      <c r="P107" s="61"/>
      <c r="Q107" s="61"/>
      <c r="R107" s="224"/>
    </row>
    <row r="108" spans="1:18" ht="15.75">
      <c r="A108" s="101"/>
      <c r="B108" s="71"/>
      <c r="C108" s="71"/>
      <c r="D108" s="157"/>
      <c r="E108" s="167"/>
      <c r="F108" s="61"/>
      <c r="G108" s="61"/>
      <c r="H108" s="61"/>
      <c r="I108" s="103"/>
      <c r="J108" s="97"/>
      <c r="K108" s="96"/>
      <c r="L108" s="189"/>
      <c r="M108" s="61"/>
      <c r="N108" s="189"/>
      <c r="O108" s="61"/>
      <c r="P108" s="61"/>
      <c r="Q108" s="61"/>
      <c r="R108" s="224"/>
    </row>
    <row r="109" spans="1:18" ht="15.75" customHeight="1">
      <c r="A109" s="120">
        <v>7</v>
      </c>
      <c r="B109" s="313" t="s">
        <v>15</v>
      </c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224"/>
    </row>
    <row r="110" spans="1:18" ht="15" customHeight="1">
      <c r="A110" s="334"/>
      <c r="B110" s="305" t="s">
        <v>57</v>
      </c>
      <c r="C110" s="305" t="s">
        <v>61</v>
      </c>
      <c r="D110" s="305" t="s">
        <v>51</v>
      </c>
      <c r="E110" s="305"/>
      <c r="F110" s="305" t="s">
        <v>52</v>
      </c>
      <c r="G110" s="305"/>
      <c r="H110" s="306" t="s">
        <v>8</v>
      </c>
      <c r="I110" s="306"/>
      <c r="J110" s="306"/>
      <c r="K110" s="305" t="s">
        <v>60</v>
      </c>
      <c r="L110" s="316" t="s">
        <v>62</v>
      </c>
      <c r="M110" s="305" t="s">
        <v>31</v>
      </c>
      <c r="N110" s="305"/>
      <c r="O110" s="305" t="s">
        <v>17</v>
      </c>
      <c r="P110" s="305" t="s">
        <v>55</v>
      </c>
      <c r="Q110" s="305" t="s">
        <v>20</v>
      </c>
      <c r="R110" s="224"/>
    </row>
    <row r="111" spans="1:18" ht="63">
      <c r="A111" s="333"/>
      <c r="B111" s="305"/>
      <c r="C111" s="305"/>
      <c r="D111" s="305"/>
      <c r="E111" s="305"/>
      <c r="F111" s="305"/>
      <c r="G111" s="305"/>
      <c r="H111" s="122" t="s">
        <v>136</v>
      </c>
      <c r="I111" s="186" t="s">
        <v>54</v>
      </c>
      <c r="J111" s="121" t="s">
        <v>53</v>
      </c>
      <c r="K111" s="305"/>
      <c r="L111" s="316"/>
      <c r="M111" s="186" t="s">
        <v>16</v>
      </c>
      <c r="N111" s="186" t="s">
        <v>63</v>
      </c>
      <c r="O111" s="305"/>
      <c r="P111" s="305"/>
      <c r="Q111" s="305"/>
      <c r="R111" s="224"/>
    </row>
    <row r="112" spans="1:18" ht="15.75">
      <c r="A112" s="101" t="s">
        <v>236</v>
      </c>
      <c r="B112" s="71"/>
      <c r="C112" s="156"/>
      <c r="D112" s="320"/>
      <c r="E112" s="320"/>
      <c r="F112" s="320"/>
      <c r="G112" s="320"/>
      <c r="H112" s="95"/>
      <c r="I112" s="104"/>
      <c r="J112" s="104"/>
      <c r="K112" s="96"/>
      <c r="L112" s="96"/>
      <c r="M112" s="189"/>
      <c r="N112" s="189"/>
      <c r="O112" s="61"/>
      <c r="P112" s="189"/>
      <c r="Q112" s="61"/>
      <c r="R112" s="224"/>
    </row>
    <row r="113" spans="1:18" ht="15.75">
      <c r="A113" s="101"/>
      <c r="B113" s="61"/>
      <c r="C113" s="61"/>
      <c r="D113" s="320"/>
      <c r="E113" s="320"/>
      <c r="F113" s="320"/>
      <c r="G113" s="320"/>
      <c r="H113" s="61"/>
      <c r="I113" s="189"/>
      <c r="J113" s="95"/>
      <c r="K113" s="96"/>
      <c r="L113" s="96"/>
      <c r="M113" s="61"/>
      <c r="N113" s="189"/>
      <c r="O113" s="61"/>
      <c r="P113" s="61"/>
      <c r="Q113" s="61"/>
      <c r="R113" s="224"/>
    </row>
    <row r="114" spans="1:18" ht="15.75" customHeight="1">
      <c r="A114" s="101"/>
      <c r="B114" s="71"/>
      <c r="C114" s="71"/>
      <c r="D114" s="157"/>
      <c r="E114" s="167"/>
      <c r="F114" s="71"/>
      <c r="G114" s="71" t="s">
        <v>2</v>
      </c>
      <c r="H114" s="168">
        <f>SUM(H112:H113)</f>
        <v>0</v>
      </c>
      <c r="I114" s="160"/>
      <c r="J114" s="161"/>
      <c r="K114" s="143"/>
      <c r="L114" s="143"/>
      <c r="M114" s="157"/>
      <c r="N114" s="143"/>
      <c r="O114" s="157"/>
      <c r="P114" s="71"/>
      <c r="Q114" s="157"/>
      <c r="R114" s="224"/>
    </row>
    <row r="115" spans="1:18" ht="15.75">
      <c r="A115" s="143"/>
      <c r="B115" s="71"/>
      <c r="C115" s="71"/>
      <c r="D115" s="157"/>
      <c r="E115" s="167"/>
      <c r="F115" s="71"/>
      <c r="G115" s="71"/>
      <c r="H115" s="168"/>
      <c r="I115" s="160"/>
      <c r="J115" s="161"/>
      <c r="K115" s="143"/>
      <c r="L115" s="143"/>
      <c r="M115" s="157"/>
      <c r="N115" s="143"/>
      <c r="O115" s="157"/>
      <c r="P115" s="71"/>
      <c r="Q115" s="157"/>
      <c r="R115" s="224"/>
    </row>
    <row r="116" spans="1:18" ht="15.75">
      <c r="A116" s="143"/>
      <c r="B116" s="71"/>
      <c r="C116" s="71"/>
      <c r="D116" s="157"/>
      <c r="E116" s="167"/>
      <c r="F116" s="71"/>
      <c r="G116" s="71"/>
      <c r="H116" s="168"/>
      <c r="I116" s="160"/>
      <c r="J116" s="161"/>
      <c r="K116" s="143"/>
      <c r="L116" s="143"/>
      <c r="M116" s="157"/>
      <c r="N116" s="143"/>
      <c r="O116" s="157"/>
      <c r="P116" s="71"/>
      <c r="Q116" s="157"/>
      <c r="R116" s="224"/>
    </row>
    <row r="117" spans="1:18" ht="15.75">
      <c r="A117" s="143"/>
      <c r="B117" s="71"/>
      <c r="C117" s="71"/>
      <c r="D117" s="157"/>
      <c r="E117" s="167"/>
      <c r="F117" s="71"/>
      <c r="G117" s="71"/>
      <c r="H117" s="168"/>
      <c r="I117" s="160"/>
      <c r="J117" s="161"/>
      <c r="K117" s="143"/>
      <c r="L117" s="143"/>
      <c r="M117" s="157"/>
      <c r="N117" s="143"/>
      <c r="O117" s="157"/>
      <c r="P117" s="71"/>
      <c r="Q117" s="157"/>
      <c r="R117" s="224"/>
    </row>
    <row r="118" spans="1:18" ht="15.75">
      <c r="A118" s="143"/>
      <c r="B118" s="321" t="s">
        <v>86</v>
      </c>
      <c r="C118" s="105" t="s">
        <v>5</v>
      </c>
      <c r="D118" s="157"/>
      <c r="E118" s="167"/>
      <c r="F118" s="71"/>
      <c r="G118" s="71"/>
      <c r="H118" s="71"/>
      <c r="I118" s="143"/>
      <c r="J118" s="157"/>
      <c r="K118" s="143"/>
      <c r="L118" s="143"/>
      <c r="M118" s="157"/>
      <c r="N118" s="143"/>
      <c r="O118" s="157"/>
      <c r="P118" s="71"/>
      <c r="Q118" s="157"/>
      <c r="R118" s="224"/>
    </row>
    <row r="119" spans="1:18" ht="15.75">
      <c r="A119" s="143"/>
      <c r="B119" s="321"/>
      <c r="C119" s="105" t="s">
        <v>3</v>
      </c>
      <c r="D119" s="157"/>
      <c r="E119" s="167"/>
      <c r="F119" s="71"/>
      <c r="G119" s="71"/>
      <c r="H119" s="71"/>
      <c r="I119" s="143"/>
      <c r="J119" s="157"/>
      <c r="K119" s="143"/>
      <c r="L119" s="143"/>
      <c r="M119" s="157"/>
      <c r="N119" s="143"/>
      <c r="O119" s="157"/>
      <c r="P119" s="71"/>
      <c r="Q119" s="157"/>
      <c r="R119" s="224"/>
    </row>
    <row r="120" spans="1:18" ht="15.75">
      <c r="A120" s="143"/>
      <c r="B120" s="321"/>
      <c r="C120" s="71" t="s">
        <v>4</v>
      </c>
      <c r="D120" s="157"/>
      <c r="E120" s="167"/>
      <c r="F120" s="71"/>
      <c r="G120" s="71"/>
      <c r="H120" s="71"/>
      <c r="I120" s="143"/>
      <c r="J120" s="157"/>
      <c r="K120" s="143"/>
      <c r="L120" s="143"/>
      <c r="M120" s="157"/>
      <c r="N120" s="143"/>
      <c r="O120" s="157"/>
      <c r="P120" s="71"/>
      <c r="Q120" s="157"/>
      <c r="R120" s="224"/>
    </row>
    <row r="121" spans="1:18" ht="15.75">
      <c r="A121" s="143"/>
      <c r="B121" s="71"/>
      <c r="C121" s="71"/>
      <c r="D121" s="157"/>
      <c r="E121" s="167"/>
      <c r="F121" s="71"/>
      <c r="G121" s="71"/>
      <c r="H121" s="168"/>
      <c r="I121" s="160"/>
      <c r="J121" s="161"/>
      <c r="K121" s="143"/>
      <c r="L121" s="143"/>
      <c r="M121" s="157"/>
      <c r="N121" s="143"/>
      <c r="O121" s="157"/>
      <c r="P121" s="71"/>
      <c r="Q121" s="157"/>
      <c r="R121" s="224"/>
    </row>
    <row r="122" spans="1:18" ht="15.75">
      <c r="A122" s="143"/>
      <c r="B122" s="321" t="s">
        <v>20</v>
      </c>
      <c r="C122" s="105" t="s">
        <v>1</v>
      </c>
      <c r="D122" s="157"/>
      <c r="E122" s="167"/>
      <c r="F122" s="71"/>
      <c r="G122" s="71"/>
      <c r="H122" s="71"/>
      <c r="I122" s="143"/>
      <c r="J122" s="157"/>
      <c r="K122" s="143"/>
      <c r="L122" s="143"/>
      <c r="M122" s="157"/>
      <c r="N122" s="143"/>
      <c r="O122" s="157"/>
      <c r="P122" s="71"/>
      <c r="Q122" s="157"/>
      <c r="R122" s="224"/>
    </row>
    <row r="123" spans="1:18" ht="15.75">
      <c r="A123" s="143"/>
      <c r="B123" s="321"/>
      <c r="C123" s="105" t="s">
        <v>69</v>
      </c>
      <c r="D123" s="157"/>
      <c r="E123" s="167"/>
      <c r="F123" s="71"/>
      <c r="G123" s="71"/>
      <c r="H123" s="71"/>
      <c r="I123" s="143"/>
      <c r="J123" s="157"/>
      <c r="K123" s="143"/>
      <c r="L123" s="143"/>
      <c r="M123" s="157"/>
      <c r="N123" s="143"/>
      <c r="O123" s="157"/>
      <c r="P123" s="71"/>
      <c r="Q123" s="157"/>
      <c r="R123" s="224"/>
    </row>
    <row r="124" spans="1:18" ht="15.75">
      <c r="A124" s="143"/>
      <c r="B124" s="321"/>
      <c r="C124" s="105" t="s">
        <v>44</v>
      </c>
      <c r="D124" s="157"/>
      <c r="E124" s="167"/>
      <c r="F124" s="71"/>
      <c r="G124" s="71"/>
      <c r="H124" s="71"/>
      <c r="I124" s="143"/>
      <c r="J124" s="157"/>
      <c r="K124" s="143"/>
      <c r="L124" s="143"/>
      <c r="M124" s="157"/>
      <c r="N124" s="143"/>
      <c r="O124" s="157"/>
      <c r="P124" s="71"/>
      <c r="Q124" s="157"/>
      <c r="R124" s="224"/>
    </row>
    <row r="125" spans="1:18" ht="15.75">
      <c r="A125" s="143"/>
      <c r="B125" s="321"/>
      <c r="C125" s="105" t="s">
        <v>7</v>
      </c>
      <c r="D125" s="157"/>
      <c r="E125" s="167"/>
      <c r="F125" s="71"/>
      <c r="G125" s="71"/>
      <c r="H125" s="71"/>
      <c r="I125" s="143"/>
      <c r="J125" s="157"/>
      <c r="K125" s="143"/>
      <c r="L125" s="143"/>
      <c r="M125" s="157"/>
      <c r="N125" s="143"/>
      <c r="O125" s="157"/>
      <c r="P125" s="71"/>
      <c r="Q125" s="157"/>
      <c r="R125" s="224"/>
    </row>
    <row r="126" spans="1:18" ht="15.75">
      <c r="A126" s="143"/>
      <c r="B126" s="321"/>
      <c r="C126" s="105" t="s">
        <v>78</v>
      </c>
      <c r="D126" s="157"/>
      <c r="E126" s="167"/>
      <c r="F126" s="71"/>
      <c r="G126" s="71"/>
      <c r="H126" s="71"/>
      <c r="I126" s="143"/>
      <c r="J126" s="157"/>
      <c r="K126" s="143"/>
      <c r="L126" s="143"/>
      <c r="M126" s="157"/>
      <c r="N126" s="143"/>
      <c r="O126" s="157"/>
      <c r="P126" s="71"/>
      <c r="Q126" s="157"/>
      <c r="R126" s="224"/>
    </row>
    <row r="127" spans="1:18" ht="15.75">
      <c r="A127" s="143"/>
      <c r="B127" s="321"/>
      <c r="C127" s="105" t="s">
        <v>64</v>
      </c>
      <c r="D127" s="157"/>
      <c r="E127" s="167"/>
      <c r="F127" s="71"/>
      <c r="G127" s="71"/>
      <c r="H127" s="71"/>
      <c r="I127" s="143"/>
      <c r="J127" s="157"/>
      <c r="K127" s="143"/>
      <c r="L127" s="143"/>
      <c r="M127" s="157"/>
      <c r="N127" s="143"/>
      <c r="O127" s="157"/>
      <c r="P127" s="71"/>
      <c r="Q127" s="157"/>
      <c r="R127" s="224"/>
    </row>
    <row r="128" spans="1:18" ht="15.75">
      <c r="A128" s="143"/>
      <c r="B128" s="321"/>
      <c r="C128" s="105" t="s">
        <v>22</v>
      </c>
      <c r="D128" s="157"/>
      <c r="E128" s="167"/>
      <c r="F128" s="71"/>
      <c r="G128" s="71"/>
      <c r="H128" s="71"/>
      <c r="I128" s="143"/>
      <c r="J128" s="157"/>
      <c r="K128" s="143"/>
      <c r="L128" s="143"/>
      <c r="M128" s="157"/>
      <c r="N128" s="143"/>
      <c r="O128" s="157"/>
      <c r="P128" s="71"/>
      <c r="Q128" s="157"/>
      <c r="R128" s="224"/>
    </row>
    <row r="129" spans="1:18" ht="15.75">
      <c r="A129" s="143"/>
      <c r="B129" s="321"/>
      <c r="C129" s="105" t="s">
        <v>88</v>
      </c>
      <c r="D129" s="157"/>
      <c r="E129" s="167"/>
      <c r="F129" s="71"/>
      <c r="G129" s="71"/>
      <c r="H129" s="71"/>
      <c r="I129" s="143"/>
      <c r="J129" s="157"/>
      <c r="K129" s="143"/>
      <c r="L129" s="143"/>
      <c r="M129" s="157"/>
      <c r="N129" s="143"/>
      <c r="O129" s="157"/>
      <c r="P129" s="71"/>
      <c r="Q129" s="157"/>
      <c r="R129" s="224"/>
    </row>
    <row r="130" spans="1:18" ht="15.75">
      <c r="A130" s="143"/>
      <c r="B130" s="71"/>
      <c r="C130" s="71"/>
      <c r="D130" s="157"/>
      <c r="E130" s="167"/>
      <c r="F130" s="71"/>
      <c r="G130" s="71"/>
      <c r="H130" s="168"/>
      <c r="I130" s="160"/>
      <c r="J130" s="161"/>
      <c r="K130" s="143"/>
      <c r="L130" s="143"/>
      <c r="M130" s="157"/>
      <c r="N130" s="143"/>
      <c r="O130" s="157"/>
      <c r="P130" s="71"/>
      <c r="Q130" s="157"/>
      <c r="R130" s="224"/>
    </row>
    <row r="131" spans="1:18" ht="31.5">
      <c r="A131" s="143"/>
      <c r="B131" s="319" t="s">
        <v>68</v>
      </c>
      <c r="C131" s="322" t="s">
        <v>65</v>
      </c>
      <c r="D131" s="105" t="s">
        <v>47</v>
      </c>
      <c r="E131" s="191" t="s">
        <v>47</v>
      </c>
      <c r="F131" s="71"/>
      <c r="G131" s="71"/>
      <c r="H131" s="71"/>
      <c r="I131" s="143"/>
      <c r="J131" s="157"/>
      <c r="K131" s="143"/>
      <c r="L131" s="143"/>
      <c r="M131" s="157"/>
      <c r="N131" s="143"/>
      <c r="O131" s="157"/>
      <c r="P131" s="71"/>
      <c r="Q131" s="157"/>
      <c r="R131" s="224"/>
    </row>
    <row r="132" spans="1:18" ht="31.5">
      <c r="A132" s="143"/>
      <c r="B132" s="319"/>
      <c r="C132" s="322"/>
      <c r="D132" s="105" t="s">
        <v>89</v>
      </c>
      <c r="E132" s="191" t="s">
        <v>89</v>
      </c>
      <c r="F132" s="71"/>
      <c r="G132" s="71"/>
      <c r="H132" s="71"/>
      <c r="I132" s="143"/>
      <c r="J132" s="157"/>
      <c r="K132" s="143"/>
      <c r="L132" s="143"/>
      <c r="M132" s="157"/>
      <c r="N132" s="143"/>
      <c r="O132" s="157"/>
      <c r="P132" s="71"/>
      <c r="Q132" s="157"/>
      <c r="R132" s="224"/>
    </row>
    <row r="133" spans="1:18" ht="47.25">
      <c r="A133" s="143"/>
      <c r="B133" s="319"/>
      <c r="C133" s="322"/>
      <c r="D133" s="105" t="s">
        <v>90</v>
      </c>
      <c r="E133" s="191" t="s">
        <v>90</v>
      </c>
      <c r="F133" s="71"/>
      <c r="G133" s="71"/>
      <c r="H133" s="71"/>
      <c r="I133" s="143"/>
      <c r="J133" s="157"/>
      <c r="K133" s="143"/>
      <c r="L133" s="143"/>
      <c r="M133" s="157"/>
      <c r="N133" s="143"/>
      <c r="O133" s="157"/>
      <c r="P133" s="71"/>
      <c r="Q133" s="157"/>
      <c r="R133" s="224"/>
    </row>
    <row r="134" spans="1:18" ht="15.75">
      <c r="A134" s="143"/>
      <c r="B134" s="319"/>
      <c r="C134" s="322"/>
      <c r="D134" s="105" t="s">
        <v>37</v>
      </c>
      <c r="E134" s="191" t="s">
        <v>37</v>
      </c>
      <c r="F134" s="71"/>
      <c r="G134" s="71"/>
      <c r="H134" s="71"/>
      <c r="I134" s="143"/>
      <c r="J134" s="157"/>
      <c r="K134" s="143"/>
      <c r="L134" s="143"/>
      <c r="M134" s="157"/>
      <c r="N134" s="143"/>
      <c r="O134" s="157"/>
      <c r="P134" s="71"/>
      <c r="Q134" s="157"/>
      <c r="R134" s="224"/>
    </row>
    <row r="135" spans="1:18" ht="15.75">
      <c r="A135" s="143"/>
      <c r="B135" s="319"/>
      <c r="C135" s="322"/>
      <c r="D135" s="105" t="s">
        <v>40</v>
      </c>
      <c r="E135" s="191" t="s">
        <v>40</v>
      </c>
      <c r="F135" s="71"/>
      <c r="G135" s="71"/>
      <c r="H135" s="71"/>
      <c r="I135" s="143"/>
      <c r="J135" s="157"/>
      <c r="K135" s="143"/>
      <c r="L135" s="143"/>
      <c r="M135" s="157"/>
      <c r="N135" s="143"/>
      <c r="O135" s="157"/>
      <c r="P135" s="71"/>
      <c r="Q135" s="157"/>
      <c r="R135" s="224"/>
    </row>
    <row r="136" spans="1:18" ht="31.5">
      <c r="A136" s="143"/>
      <c r="B136" s="319"/>
      <c r="C136" s="322"/>
      <c r="D136" s="105" t="s">
        <v>48</v>
      </c>
      <c r="E136" s="191" t="s">
        <v>48</v>
      </c>
      <c r="F136" s="71"/>
      <c r="G136" s="71"/>
      <c r="H136" s="71"/>
      <c r="I136" s="143"/>
      <c r="J136" s="157"/>
      <c r="K136" s="143"/>
      <c r="L136" s="143"/>
      <c r="M136" s="157"/>
      <c r="N136" s="143"/>
      <c r="O136" s="157"/>
      <c r="P136" s="71"/>
      <c r="Q136" s="157"/>
      <c r="R136" s="224"/>
    </row>
    <row r="137" spans="1:18" ht="31.5">
      <c r="A137" s="143"/>
      <c r="B137" s="319"/>
      <c r="C137" s="322"/>
      <c r="D137" s="105" t="s">
        <v>91</v>
      </c>
      <c r="E137" s="191" t="s">
        <v>91</v>
      </c>
      <c r="F137" s="71"/>
      <c r="G137" s="71"/>
      <c r="H137" s="71"/>
      <c r="I137" s="143"/>
      <c r="J137" s="157"/>
      <c r="K137" s="143"/>
      <c r="L137" s="143"/>
      <c r="M137" s="157"/>
      <c r="N137" s="143"/>
      <c r="O137" s="157"/>
      <c r="P137" s="71"/>
      <c r="Q137" s="157"/>
      <c r="R137" s="224"/>
    </row>
    <row r="138" spans="1:18" ht="31.5">
      <c r="A138" s="143"/>
      <c r="B138" s="319"/>
      <c r="C138" s="323" t="s">
        <v>67</v>
      </c>
      <c r="D138" s="105" t="s">
        <v>41</v>
      </c>
      <c r="E138" s="191" t="s">
        <v>42</v>
      </c>
      <c r="F138" s="71"/>
      <c r="G138" s="71"/>
      <c r="H138" s="71"/>
      <c r="I138" s="143"/>
      <c r="J138" s="157"/>
      <c r="K138" s="143"/>
      <c r="L138" s="143"/>
      <c r="M138" s="157"/>
      <c r="N138" s="143"/>
      <c r="O138" s="157"/>
      <c r="P138" s="71"/>
      <c r="Q138" s="157"/>
      <c r="R138" s="224"/>
    </row>
    <row r="139" spans="1:18" ht="15.75">
      <c r="A139" s="143"/>
      <c r="B139" s="319"/>
      <c r="C139" s="323"/>
      <c r="D139" s="105" t="s">
        <v>42</v>
      </c>
      <c r="E139" s="191" t="s">
        <v>43</v>
      </c>
      <c r="F139" s="71"/>
      <c r="G139" s="71"/>
      <c r="H139" s="71"/>
      <c r="I139" s="143"/>
      <c r="J139" s="157"/>
      <c r="K139" s="143"/>
      <c r="L139" s="143"/>
      <c r="M139" s="157"/>
      <c r="N139" s="143"/>
      <c r="O139" s="157"/>
      <c r="P139" s="71"/>
      <c r="Q139" s="157"/>
      <c r="R139" s="224"/>
    </row>
    <row r="140" spans="1:18" ht="15.75">
      <c r="A140" s="143"/>
      <c r="B140" s="319"/>
      <c r="C140" s="323"/>
      <c r="D140" s="105" t="s">
        <v>43</v>
      </c>
      <c r="E140" s="167"/>
      <c r="F140" s="71"/>
      <c r="G140" s="71"/>
      <c r="H140" s="71"/>
      <c r="I140" s="143"/>
      <c r="J140" s="157"/>
      <c r="K140" s="143"/>
      <c r="L140" s="143"/>
      <c r="M140" s="157"/>
      <c r="N140" s="143"/>
      <c r="O140" s="157"/>
      <c r="P140" s="71"/>
      <c r="Q140" s="157"/>
      <c r="R140" s="224"/>
    </row>
    <row r="141" spans="1:18" ht="15.75">
      <c r="A141" s="143"/>
      <c r="B141" s="319"/>
      <c r="C141" s="323"/>
      <c r="D141" s="105" t="s">
        <v>37</v>
      </c>
      <c r="E141" s="167"/>
      <c r="F141" s="71"/>
      <c r="G141" s="71"/>
      <c r="H141" s="71"/>
      <c r="I141" s="143"/>
      <c r="J141" s="157"/>
      <c r="K141" s="143"/>
      <c r="L141" s="143"/>
      <c r="M141" s="157"/>
      <c r="N141" s="143"/>
      <c r="O141" s="157"/>
      <c r="P141" s="71"/>
      <c r="Q141" s="157"/>
      <c r="R141" s="224"/>
    </row>
    <row r="142" spans="1:18" ht="15.75">
      <c r="A142" s="143"/>
      <c r="B142" s="319"/>
      <c r="C142" s="323"/>
      <c r="D142" s="105" t="s">
        <v>40</v>
      </c>
      <c r="E142" s="167"/>
      <c r="F142" s="71"/>
      <c r="G142" s="71"/>
      <c r="H142" s="71"/>
      <c r="I142" s="143"/>
      <c r="J142" s="157"/>
      <c r="K142" s="143"/>
      <c r="L142" s="143"/>
      <c r="M142" s="157"/>
      <c r="N142" s="143"/>
      <c r="O142" s="157"/>
      <c r="P142" s="71"/>
      <c r="Q142" s="157"/>
      <c r="R142" s="224"/>
    </row>
    <row r="143" spans="1:18" ht="15.75">
      <c r="A143" s="143"/>
      <c r="B143" s="319"/>
      <c r="C143" s="323"/>
      <c r="D143" s="105" t="s">
        <v>49</v>
      </c>
      <c r="E143" s="167"/>
      <c r="F143" s="71"/>
      <c r="G143" s="71"/>
      <c r="H143" s="71"/>
      <c r="I143" s="143"/>
      <c r="J143" s="157"/>
      <c r="K143" s="143"/>
      <c r="L143" s="143"/>
      <c r="M143" s="157"/>
      <c r="N143" s="143"/>
      <c r="O143" s="157"/>
      <c r="P143" s="71"/>
      <c r="Q143" s="157"/>
      <c r="R143" s="224"/>
    </row>
    <row r="144" spans="1:18" ht="15.75">
      <c r="A144" s="143"/>
      <c r="B144" s="319"/>
      <c r="C144" s="323"/>
      <c r="D144" s="105" t="s">
        <v>92</v>
      </c>
      <c r="E144" s="167"/>
      <c r="F144" s="71"/>
      <c r="G144" s="71"/>
      <c r="H144" s="71"/>
      <c r="I144" s="143"/>
      <c r="J144" s="157"/>
      <c r="K144" s="143"/>
      <c r="L144" s="143"/>
      <c r="M144" s="157"/>
      <c r="N144" s="143"/>
      <c r="O144" s="157"/>
      <c r="P144" s="71"/>
      <c r="Q144" s="157"/>
      <c r="R144" s="224"/>
    </row>
    <row r="145" spans="1:18" ht="15.75">
      <c r="A145" s="143"/>
      <c r="B145" s="319"/>
      <c r="C145" s="323"/>
      <c r="D145" s="105" t="s">
        <v>66</v>
      </c>
      <c r="E145" s="167"/>
      <c r="F145" s="71"/>
      <c r="G145" s="71"/>
      <c r="H145" s="71"/>
      <c r="I145" s="143"/>
      <c r="J145" s="157"/>
      <c r="K145" s="143"/>
      <c r="L145" s="143"/>
      <c r="M145" s="157"/>
      <c r="N145" s="143"/>
      <c r="O145" s="157"/>
      <c r="P145" s="71"/>
      <c r="Q145" s="157"/>
      <c r="R145" s="224"/>
    </row>
    <row r="146" spans="1:18" ht="15.75">
      <c r="A146" s="143"/>
      <c r="B146" s="319"/>
      <c r="C146" s="323"/>
      <c r="D146" s="105" t="s">
        <v>6</v>
      </c>
      <c r="E146" s="167"/>
      <c r="F146" s="71"/>
      <c r="G146" s="71"/>
      <c r="H146" s="71"/>
      <c r="I146" s="143"/>
      <c r="J146" s="157"/>
      <c r="K146" s="143"/>
      <c r="L146" s="143"/>
      <c r="M146" s="157"/>
      <c r="N146" s="143"/>
      <c r="O146" s="157"/>
      <c r="P146" s="71"/>
      <c r="Q146" s="157"/>
      <c r="R146" s="224"/>
    </row>
    <row r="147" spans="1:18" ht="15.75">
      <c r="A147" s="143"/>
      <c r="B147" s="319"/>
      <c r="C147" s="323"/>
      <c r="D147" s="105" t="s">
        <v>18</v>
      </c>
      <c r="E147" s="167"/>
      <c r="F147" s="71"/>
      <c r="G147" s="71"/>
      <c r="H147" s="71"/>
      <c r="I147" s="143"/>
      <c r="J147" s="157"/>
      <c r="K147" s="143"/>
      <c r="L147" s="143"/>
      <c r="M147" s="157"/>
      <c r="N147" s="143"/>
      <c r="O147" s="157"/>
      <c r="P147" s="71"/>
      <c r="Q147" s="157"/>
      <c r="R147" s="224"/>
    </row>
    <row r="148" spans="1:18" ht="15.75">
      <c r="A148" s="143"/>
      <c r="B148" s="319"/>
      <c r="C148" s="323" t="s">
        <v>93</v>
      </c>
      <c r="D148" s="105" t="s">
        <v>94</v>
      </c>
      <c r="E148" s="167"/>
      <c r="F148" s="71"/>
      <c r="G148" s="71"/>
      <c r="H148" s="71"/>
      <c r="I148" s="143"/>
      <c r="J148" s="157"/>
      <c r="K148" s="143"/>
      <c r="L148" s="143"/>
      <c r="M148" s="157"/>
      <c r="N148" s="143"/>
      <c r="O148" s="157"/>
      <c r="P148" s="71"/>
      <c r="Q148" s="157"/>
      <c r="R148" s="224"/>
    </row>
    <row r="149" spans="1:18" ht="15.75">
      <c r="A149" s="143"/>
      <c r="B149" s="319"/>
      <c r="C149" s="323"/>
      <c r="D149" s="105" t="s">
        <v>37</v>
      </c>
      <c r="E149" s="167"/>
      <c r="F149" s="71"/>
      <c r="G149" s="71"/>
      <c r="H149" s="71"/>
      <c r="I149" s="143"/>
      <c r="J149" s="157"/>
      <c r="K149" s="143"/>
      <c r="L149" s="143"/>
      <c r="M149" s="157"/>
      <c r="N149" s="143"/>
      <c r="O149" s="157"/>
      <c r="P149" s="71"/>
      <c r="Q149" s="157"/>
      <c r="R149" s="224"/>
    </row>
    <row r="150" spans="1:18" ht="15.75">
      <c r="A150" s="143"/>
      <c r="B150" s="319"/>
      <c r="C150" s="323"/>
      <c r="D150" s="105" t="s">
        <v>40</v>
      </c>
      <c r="E150" s="167"/>
      <c r="F150" s="71"/>
      <c r="G150" s="71"/>
      <c r="H150" s="71"/>
      <c r="I150" s="143"/>
      <c r="J150" s="157"/>
      <c r="K150" s="143"/>
      <c r="L150" s="143"/>
      <c r="M150" s="157"/>
      <c r="N150" s="143"/>
      <c r="O150" s="157"/>
      <c r="P150" s="71"/>
      <c r="Q150" s="157"/>
      <c r="R150" s="224"/>
    </row>
    <row r="151" spans="1:18" ht="15.75">
      <c r="A151" s="143"/>
      <c r="B151" s="71"/>
      <c r="C151" s="71"/>
      <c r="D151" s="157"/>
      <c r="E151" s="167"/>
      <c r="F151" s="71"/>
      <c r="G151" s="71"/>
      <c r="H151" s="168"/>
      <c r="I151" s="160"/>
      <c r="J151" s="161"/>
      <c r="K151" s="143"/>
      <c r="L151" s="143"/>
      <c r="M151" s="157"/>
      <c r="N151" s="143"/>
      <c r="O151" s="157"/>
      <c r="P151" s="71"/>
      <c r="Q151" s="157"/>
      <c r="R151" s="224"/>
    </row>
    <row r="152" spans="1:18" ht="15.75">
      <c r="A152" s="143"/>
      <c r="B152" s="71"/>
      <c r="C152" s="71"/>
      <c r="D152" s="157"/>
      <c r="E152" s="167"/>
      <c r="F152" s="71"/>
      <c r="G152" s="71"/>
      <c r="H152" s="168"/>
      <c r="I152" s="160"/>
      <c r="J152" s="161"/>
      <c r="K152" s="143"/>
      <c r="L152" s="143"/>
      <c r="M152" s="157"/>
      <c r="N152" s="143"/>
      <c r="O152" s="157"/>
      <c r="P152" s="71"/>
      <c r="Q152" s="157"/>
      <c r="R152" s="224"/>
    </row>
    <row r="153" spans="1:18" ht="15.75">
      <c r="A153" s="143"/>
      <c r="B153" s="71"/>
      <c r="C153" s="71"/>
      <c r="D153" s="157"/>
      <c r="E153" s="167"/>
      <c r="F153" s="71"/>
      <c r="G153" s="71"/>
      <c r="H153" s="168"/>
      <c r="I153" s="160"/>
      <c r="J153" s="161"/>
      <c r="K153" s="143"/>
      <c r="L153" s="143"/>
      <c r="M153" s="157"/>
      <c r="N153" s="143"/>
      <c r="O153" s="157"/>
      <c r="P153" s="71"/>
      <c r="Q153" s="157"/>
      <c r="R153" s="224"/>
    </row>
    <row r="154" spans="1:18" ht="15.75">
      <c r="A154" s="143"/>
      <c r="B154" s="71"/>
      <c r="C154" s="71"/>
      <c r="D154" s="157"/>
      <c r="E154" s="167"/>
      <c r="F154" s="71"/>
      <c r="G154" s="71"/>
      <c r="H154" s="168"/>
      <c r="I154" s="160"/>
      <c r="J154" s="161"/>
      <c r="K154" s="143"/>
      <c r="L154" s="143"/>
      <c r="M154" s="157"/>
      <c r="N154" s="143"/>
      <c r="O154" s="157"/>
      <c r="P154" s="71"/>
      <c r="Q154" s="157"/>
      <c r="R154" s="224"/>
    </row>
    <row r="155" spans="1:18" ht="15.75">
      <c r="A155" s="143"/>
      <c r="B155" s="71"/>
      <c r="C155" s="71"/>
      <c r="D155" s="157"/>
      <c r="E155" s="167"/>
      <c r="F155" s="71"/>
      <c r="G155" s="71"/>
      <c r="H155" s="168"/>
      <c r="I155" s="160"/>
      <c r="J155" s="161"/>
      <c r="K155" s="143"/>
      <c r="L155" s="143"/>
      <c r="M155" s="157"/>
      <c r="N155" s="143"/>
      <c r="O155" s="157"/>
      <c r="P155" s="71"/>
      <c r="Q155" s="157"/>
      <c r="R155" s="224"/>
    </row>
    <row r="156" spans="1:18" ht="15.75">
      <c r="A156" s="143"/>
      <c r="B156" s="71"/>
      <c r="C156" s="71"/>
      <c r="D156" s="157"/>
      <c r="E156" s="167"/>
      <c r="F156" s="71"/>
      <c r="G156" s="71"/>
      <c r="H156" s="168"/>
      <c r="I156" s="160"/>
      <c r="J156" s="161"/>
      <c r="K156" s="143"/>
      <c r="L156" s="143"/>
      <c r="M156" s="157"/>
      <c r="N156" s="143"/>
      <c r="O156" s="157"/>
      <c r="P156" s="71"/>
      <c r="Q156" s="157"/>
      <c r="R156" s="224"/>
    </row>
    <row r="157" spans="1:18" ht="15.75">
      <c r="A157" s="143"/>
      <c r="B157" s="71"/>
      <c r="C157" s="71"/>
      <c r="D157" s="157"/>
      <c r="E157" s="167"/>
      <c r="F157" s="71"/>
      <c r="G157" s="71"/>
      <c r="H157" s="168"/>
      <c r="I157" s="160"/>
      <c r="J157" s="161"/>
      <c r="K157" s="143"/>
      <c r="L157" s="143"/>
      <c r="M157" s="157"/>
      <c r="N157" s="143"/>
      <c r="O157" s="157"/>
      <c r="P157" s="71"/>
      <c r="Q157" s="157"/>
      <c r="R157" s="224"/>
    </row>
    <row r="158" spans="1:18" ht="15.75">
      <c r="A158" s="143"/>
      <c r="B158" s="71"/>
      <c r="C158" s="71"/>
      <c r="D158" s="157"/>
      <c r="E158" s="167"/>
      <c r="F158" s="71"/>
      <c r="G158" s="71"/>
      <c r="H158" s="168"/>
      <c r="I158" s="160"/>
      <c r="J158" s="161"/>
      <c r="K158" s="143"/>
      <c r="L158" s="143"/>
      <c r="M158" s="157"/>
      <c r="N158" s="143"/>
      <c r="O158" s="157"/>
      <c r="P158" s="71"/>
      <c r="Q158" s="157"/>
      <c r="R158" s="224"/>
    </row>
    <row r="159" spans="1:18" ht="15.75">
      <c r="A159" s="143"/>
      <c r="B159" s="71"/>
      <c r="C159" s="71"/>
      <c r="D159" s="157"/>
      <c r="E159" s="167"/>
      <c r="F159" s="71"/>
      <c r="G159" s="71"/>
      <c r="H159" s="168"/>
      <c r="I159" s="160"/>
      <c r="J159" s="161"/>
      <c r="K159" s="143"/>
      <c r="L159" s="143"/>
      <c r="M159" s="157"/>
      <c r="N159" s="143"/>
      <c r="O159" s="157"/>
      <c r="P159" s="71"/>
      <c r="Q159" s="157"/>
      <c r="R159" s="224"/>
    </row>
    <row r="160" spans="1:18" ht="15.75">
      <c r="A160" s="143"/>
      <c r="B160" s="71"/>
      <c r="C160" s="71"/>
      <c r="D160" s="157"/>
      <c r="E160" s="167"/>
      <c r="F160" s="71"/>
      <c r="G160" s="71"/>
      <c r="H160" s="168"/>
      <c r="I160" s="160"/>
      <c r="J160" s="161"/>
      <c r="K160" s="143"/>
      <c r="L160" s="143"/>
      <c r="M160" s="157"/>
      <c r="N160" s="143"/>
      <c r="O160" s="157"/>
      <c r="P160" s="71"/>
      <c r="Q160" s="157"/>
      <c r="R160" s="224"/>
    </row>
    <row r="161" spans="1:18" ht="15.75">
      <c r="A161" s="143"/>
      <c r="B161" s="71"/>
      <c r="C161" s="71"/>
      <c r="D161" s="157"/>
      <c r="E161" s="167"/>
      <c r="F161" s="71"/>
      <c r="G161" s="71"/>
      <c r="H161" s="168"/>
      <c r="I161" s="160"/>
      <c r="J161" s="161"/>
      <c r="K161" s="143"/>
      <c r="L161" s="143"/>
      <c r="M161" s="157"/>
      <c r="N161" s="143"/>
      <c r="O161" s="157"/>
      <c r="P161" s="71"/>
      <c r="Q161" s="157"/>
      <c r="R161" s="224"/>
    </row>
    <row r="162" spans="1:18" ht="15.75">
      <c r="A162" s="143"/>
      <c r="B162" s="71"/>
      <c r="C162" s="71"/>
      <c r="D162" s="157"/>
      <c r="E162" s="167"/>
      <c r="F162" s="71"/>
      <c r="G162" s="71"/>
      <c r="H162" s="168"/>
      <c r="I162" s="160"/>
      <c r="J162" s="161"/>
      <c r="K162" s="143"/>
      <c r="L162" s="143"/>
      <c r="M162" s="157"/>
      <c r="N162" s="143"/>
      <c r="O162" s="157"/>
      <c r="P162" s="71"/>
      <c r="Q162" s="157"/>
      <c r="R162" s="224"/>
    </row>
    <row r="163" spans="1:18" ht="15.75">
      <c r="A163" s="143"/>
      <c r="B163" s="71"/>
      <c r="C163" s="71"/>
      <c r="D163" s="157"/>
      <c r="E163" s="167"/>
      <c r="F163" s="71"/>
      <c r="G163" s="71"/>
      <c r="H163" s="168"/>
      <c r="I163" s="160"/>
      <c r="J163" s="161"/>
      <c r="K163" s="143"/>
      <c r="L163" s="143"/>
      <c r="M163" s="157"/>
      <c r="N163" s="143"/>
      <c r="O163" s="157"/>
      <c r="P163" s="71"/>
      <c r="Q163" s="157"/>
      <c r="R163" s="224"/>
    </row>
    <row r="164" spans="1:18" ht="15.75">
      <c r="A164" s="143"/>
      <c r="B164" s="71"/>
      <c r="C164" s="71"/>
      <c r="D164" s="157"/>
      <c r="E164" s="167"/>
      <c r="F164" s="71"/>
      <c r="G164" s="71"/>
      <c r="H164" s="168"/>
      <c r="I164" s="160"/>
      <c r="J164" s="161"/>
      <c r="K164" s="143"/>
      <c r="L164" s="143"/>
      <c r="M164" s="157"/>
      <c r="N164" s="143"/>
      <c r="O164" s="157"/>
      <c r="P164" s="71"/>
      <c r="Q164" s="157"/>
      <c r="R164" s="224"/>
    </row>
    <row r="165" spans="1:18" ht="15.75">
      <c r="A165" s="143"/>
      <c r="B165" s="71"/>
      <c r="C165" s="71"/>
      <c r="D165" s="157"/>
      <c r="E165" s="167"/>
      <c r="F165" s="71"/>
      <c r="G165" s="71"/>
      <c r="H165" s="168"/>
      <c r="I165" s="160"/>
      <c r="J165" s="161"/>
      <c r="K165" s="143"/>
      <c r="L165" s="143"/>
      <c r="M165" s="157"/>
      <c r="N165" s="143"/>
      <c r="O165" s="157"/>
      <c r="P165" s="71"/>
      <c r="Q165" s="157"/>
      <c r="R165" s="224"/>
    </row>
    <row r="166" spans="1:18" ht="15.75">
      <c r="A166" s="143"/>
      <c r="B166" s="71"/>
      <c r="C166" s="71"/>
      <c r="D166" s="157"/>
      <c r="E166" s="167"/>
      <c r="F166" s="71"/>
      <c r="G166" s="71"/>
      <c r="H166" s="168"/>
      <c r="I166" s="160"/>
      <c r="J166" s="161"/>
      <c r="K166" s="143"/>
      <c r="L166" s="143"/>
      <c r="M166" s="157"/>
      <c r="N166" s="143"/>
      <c r="O166" s="157"/>
      <c r="P166" s="71"/>
      <c r="Q166" s="157"/>
      <c r="R166" s="224"/>
    </row>
    <row r="167" spans="1:18" ht="15.75">
      <c r="A167" s="143"/>
      <c r="B167" s="71"/>
      <c r="C167" s="71"/>
      <c r="D167" s="157"/>
      <c r="E167" s="167"/>
      <c r="F167" s="71"/>
      <c r="G167" s="71"/>
      <c r="H167" s="168"/>
      <c r="I167" s="160"/>
      <c r="J167" s="161"/>
      <c r="K167" s="143"/>
      <c r="L167" s="143"/>
      <c r="M167" s="157"/>
      <c r="N167" s="143"/>
      <c r="O167" s="157"/>
      <c r="P167" s="71"/>
      <c r="Q167" s="157"/>
      <c r="R167" s="224"/>
    </row>
    <row r="168" spans="1:18" ht="15.75">
      <c r="A168" s="143"/>
      <c r="B168" s="71"/>
      <c r="C168" s="71"/>
      <c r="D168" s="157"/>
      <c r="E168" s="167"/>
      <c r="F168" s="71"/>
      <c r="G168" s="71"/>
      <c r="H168" s="168"/>
      <c r="I168" s="160"/>
      <c r="J168" s="161"/>
      <c r="K168" s="143"/>
      <c r="L168" s="143"/>
      <c r="M168" s="157"/>
      <c r="N168" s="143"/>
      <c r="O168" s="157"/>
      <c r="P168" s="71"/>
      <c r="Q168" s="157"/>
      <c r="R168" s="224"/>
    </row>
    <row r="169" spans="1:18" ht="15.75">
      <c r="A169" s="143"/>
      <c r="B169" s="71"/>
      <c r="C169" s="71"/>
      <c r="D169" s="157"/>
      <c r="E169" s="167"/>
      <c r="F169" s="71"/>
      <c r="G169" s="71"/>
      <c r="H169" s="168"/>
      <c r="I169" s="160"/>
      <c r="J169" s="161"/>
      <c r="K169" s="143"/>
      <c r="L169" s="143"/>
      <c r="M169" s="157"/>
      <c r="N169" s="143"/>
      <c r="O169" s="157"/>
      <c r="P169" s="71"/>
      <c r="Q169" s="157"/>
      <c r="R169" s="224"/>
    </row>
    <row r="170" spans="1:18" ht="15.75">
      <c r="A170" s="143"/>
      <c r="B170" s="71"/>
      <c r="C170" s="71"/>
      <c r="D170" s="157"/>
      <c r="E170" s="167"/>
      <c r="F170" s="71"/>
      <c r="G170" s="71"/>
      <c r="H170" s="168"/>
      <c r="I170" s="160"/>
      <c r="J170" s="161"/>
      <c r="K170" s="143"/>
      <c r="L170" s="143"/>
      <c r="M170" s="157"/>
      <c r="N170" s="143"/>
      <c r="O170" s="157"/>
      <c r="P170" s="71"/>
      <c r="Q170" s="157"/>
      <c r="R170" s="224"/>
    </row>
    <row r="171" spans="1:18" ht="15.75">
      <c r="A171" s="143"/>
      <c r="B171" s="71"/>
      <c r="C171" s="71"/>
      <c r="D171" s="157"/>
      <c r="E171" s="167"/>
      <c r="F171" s="71"/>
      <c r="G171" s="71"/>
      <c r="H171" s="168"/>
      <c r="I171" s="160"/>
      <c r="J171" s="161"/>
      <c r="K171" s="143"/>
      <c r="L171" s="143"/>
      <c r="M171" s="157"/>
      <c r="N171" s="143"/>
      <c r="O171" s="157"/>
      <c r="P171" s="71"/>
      <c r="Q171" s="157"/>
      <c r="R171" s="224"/>
    </row>
    <row r="172" spans="1:18" ht="15.75">
      <c r="A172" s="143"/>
      <c r="B172" s="71"/>
      <c r="C172" s="71"/>
      <c r="D172" s="157"/>
      <c r="E172" s="167"/>
      <c r="F172" s="71"/>
      <c r="G172" s="71"/>
      <c r="H172" s="168"/>
      <c r="I172" s="160"/>
      <c r="J172" s="161"/>
      <c r="K172" s="143"/>
      <c r="L172" s="143"/>
      <c r="M172" s="157"/>
      <c r="N172" s="143"/>
      <c r="O172" s="157"/>
      <c r="P172" s="71"/>
      <c r="Q172" s="157"/>
      <c r="R172" s="224"/>
    </row>
    <row r="173" spans="1:18" ht="15.75">
      <c r="A173" s="143"/>
      <c r="B173" s="71"/>
      <c r="C173" s="71"/>
      <c r="D173" s="157"/>
      <c r="E173" s="167"/>
      <c r="F173" s="71"/>
      <c r="G173" s="71"/>
      <c r="H173" s="168"/>
      <c r="I173" s="160"/>
      <c r="J173" s="161"/>
      <c r="K173" s="143"/>
      <c r="L173" s="143"/>
      <c r="M173" s="157"/>
      <c r="N173" s="143"/>
      <c r="O173" s="157"/>
      <c r="P173" s="71"/>
      <c r="Q173" s="157"/>
      <c r="R173" s="224"/>
    </row>
    <row r="174" spans="1:18" ht="15.75">
      <c r="A174" s="143"/>
      <c r="B174" s="71"/>
      <c r="C174" s="71"/>
      <c r="D174" s="157"/>
      <c r="E174" s="167"/>
      <c r="F174" s="71"/>
      <c r="G174" s="71"/>
      <c r="H174" s="168"/>
      <c r="I174" s="160"/>
      <c r="J174" s="161"/>
      <c r="K174" s="143"/>
      <c r="L174" s="143"/>
      <c r="M174" s="157"/>
      <c r="N174" s="143"/>
      <c r="O174" s="157"/>
      <c r="P174" s="71"/>
      <c r="Q174" s="157"/>
      <c r="R174" s="224"/>
    </row>
    <row r="175" spans="1:18" ht="15.75">
      <c r="A175" s="143"/>
      <c r="B175" s="71"/>
      <c r="C175" s="71"/>
      <c r="D175" s="157"/>
      <c r="E175" s="167"/>
      <c r="F175" s="71"/>
      <c r="G175" s="71"/>
      <c r="H175" s="168"/>
      <c r="I175" s="160"/>
      <c r="J175" s="161"/>
      <c r="K175" s="143"/>
      <c r="L175" s="143"/>
      <c r="M175" s="157"/>
      <c r="N175" s="143"/>
      <c r="O175" s="157"/>
      <c r="P175" s="71"/>
      <c r="Q175" s="157"/>
      <c r="R175" s="224"/>
    </row>
    <row r="176" spans="1:18" ht="15.75">
      <c r="A176" s="143"/>
      <c r="B176" s="71"/>
      <c r="C176" s="71"/>
      <c r="D176" s="157"/>
      <c r="E176" s="167"/>
      <c r="F176" s="71"/>
      <c r="G176" s="71"/>
      <c r="H176" s="168"/>
      <c r="I176" s="160"/>
      <c r="J176" s="161"/>
      <c r="K176" s="143"/>
      <c r="L176" s="143"/>
      <c r="M176" s="157"/>
      <c r="N176" s="143"/>
      <c r="O176" s="157"/>
      <c r="P176" s="71"/>
      <c r="Q176" s="157"/>
      <c r="R176" s="224"/>
    </row>
    <row r="177" spans="1:18" ht="15.75">
      <c r="A177" s="143"/>
      <c r="B177" s="71"/>
      <c r="C177" s="71"/>
      <c r="D177" s="157"/>
      <c r="E177" s="167"/>
      <c r="F177" s="71"/>
      <c r="G177" s="71"/>
      <c r="H177" s="168"/>
      <c r="I177" s="160"/>
      <c r="J177" s="161"/>
      <c r="K177" s="143"/>
      <c r="L177" s="143"/>
      <c r="M177" s="157"/>
      <c r="N177" s="143"/>
      <c r="O177" s="157"/>
      <c r="P177" s="71"/>
      <c r="Q177" s="157"/>
      <c r="R177" s="224"/>
    </row>
    <row r="178" spans="1:18" ht="15.75">
      <c r="A178" s="143"/>
      <c r="B178" s="71"/>
      <c r="C178" s="71"/>
      <c r="D178" s="157"/>
      <c r="E178" s="167"/>
      <c r="F178" s="71"/>
      <c r="G178" s="71"/>
      <c r="H178" s="168"/>
      <c r="I178" s="160"/>
      <c r="J178" s="161"/>
      <c r="K178" s="143"/>
      <c r="L178" s="143"/>
      <c r="M178" s="157"/>
      <c r="N178" s="143"/>
      <c r="O178" s="157"/>
      <c r="P178" s="71"/>
      <c r="Q178" s="157"/>
      <c r="R178" s="224"/>
    </row>
    <row r="179" spans="1:18" ht="15.75">
      <c r="A179" s="143"/>
      <c r="B179" s="71"/>
      <c r="C179" s="71"/>
      <c r="D179" s="157"/>
      <c r="E179" s="167"/>
      <c r="F179" s="71"/>
      <c r="G179" s="71"/>
      <c r="H179" s="168"/>
      <c r="I179" s="160"/>
      <c r="J179" s="161"/>
      <c r="K179" s="143"/>
      <c r="L179" s="143"/>
      <c r="M179" s="157"/>
      <c r="N179" s="143"/>
      <c r="O179" s="157"/>
      <c r="P179" s="71"/>
      <c r="Q179" s="157"/>
      <c r="R179" s="224"/>
    </row>
    <row r="180" spans="1:18" ht="15.75">
      <c r="A180" s="143"/>
      <c r="B180" s="71"/>
      <c r="C180" s="71"/>
      <c r="D180" s="157"/>
      <c r="E180" s="167"/>
      <c r="F180" s="71"/>
      <c r="G180" s="71"/>
      <c r="H180" s="168"/>
      <c r="I180" s="160"/>
      <c r="J180" s="161"/>
      <c r="K180" s="143"/>
      <c r="L180" s="143"/>
      <c r="M180" s="157"/>
      <c r="N180" s="143"/>
      <c r="O180" s="157"/>
      <c r="P180" s="71"/>
      <c r="Q180" s="157"/>
      <c r="R180" s="224"/>
    </row>
    <row r="181" spans="1:18" ht="15.75">
      <c r="A181" s="143"/>
      <c r="B181" s="71"/>
      <c r="C181" s="71"/>
      <c r="D181" s="157"/>
      <c r="E181" s="167"/>
      <c r="F181" s="71"/>
      <c r="G181" s="71"/>
      <c r="H181" s="168"/>
      <c r="I181" s="160"/>
      <c r="J181" s="161"/>
      <c r="K181" s="143"/>
      <c r="L181" s="143"/>
      <c r="M181" s="157"/>
      <c r="N181" s="143"/>
      <c r="O181" s="157"/>
      <c r="P181" s="71"/>
      <c r="Q181" s="157"/>
      <c r="R181" s="224"/>
    </row>
    <row r="182" spans="1:18" ht="15.75">
      <c r="A182" s="143"/>
      <c r="B182" s="71"/>
      <c r="C182" s="71"/>
      <c r="D182" s="157"/>
      <c r="E182" s="167"/>
      <c r="F182" s="71"/>
      <c r="G182" s="71"/>
      <c r="H182" s="168"/>
      <c r="I182" s="160"/>
      <c r="J182" s="161"/>
      <c r="K182" s="143"/>
      <c r="L182" s="143"/>
      <c r="M182" s="157"/>
      <c r="N182" s="143"/>
      <c r="O182" s="157"/>
      <c r="P182" s="71"/>
      <c r="Q182" s="157"/>
      <c r="R182" s="224"/>
    </row>
    <row r="183" spans="1:18" ht="15.75">
      <c r="A183" s="143"/>
      <c r="B183" s="71"/>
      <c r="C183" s="71"/>
      <c r="D183" s="157"/>
      <c r="E183" s="167"/>
      <c r="F183" s="71"/>
      <c r="G183" s="71"/>
      <c r="H183" s="168"/>
      <c r="I183" s="160"/>
      <c r="J183" s="161"/>
      <c r="K183" s="143"/>
      <c r="L183" s="143"/>
      <c r="M183" s="157"/>
      <c r="N183" s="143"/>
      <c r="O183" s="157"/>
      <c r="P183" s="71"/>
      <c r="Q183" s="157"/>
      <c r="R183" s="224"/>
    </row>
    <row r="184" spans="1:18" ht="15.75">
      <c r="A184" s="143"/>
      <c r="B184" s="71"/>
      <c r="C184" s="71"/>
      <c r="D184" s="157"/>
      <c r="E184" s="167"/>
      <c r="F184" s="71"/>
      <c r="G184" s="71"/>
      <c r="H184" s="168"/>
      <c r="I184" s="160"/>
      <c r="J184" s="161"/>
      <c r="K184" s="143"/>
      <c r="L184" s="143"/>
      <c r="M184" s="157"/>
      <c r="N184" s="143"/>
      <c r="O184" s="157"/>
      <c r="P184" s="71"/>
      <c r="Q184" s="157"/>
      <c r="R184" s="224"/>
    </row>
    <row r="185" spans="1:18" ht="15.75">
      <c r="A185" s="143"/>
      <c r="B185" s="71"/>
      <c r="C185" s="71"/>
      <c r="D185" s="157"/>
      <c r="E185" s="167"/>
      <c r="F185" s="71"/>
      <c r="G185" s="71"/>
      <c r="H185" s="168"/>
      <c r="I185" s="160"/>
      <c r="J185" s="161"/>
      <c r="K185" s="143"/>
      <c r="L185" s="143"/>
      <c r="M185" s="157"/>
      <c r="N185" s="143"/>
      <c r="O185" s="157"/>
      <c r="P185" s="71"/>
      <c r="Q185" s="157"/>
      <c r="R185" s="224"/>
    </row>
    <row r="186" spans="1:18" ht="15.75">
      <c r="A186" s="143"/>
      <c r="B186" s="71"/>
      <c r="C186" s="71"/>
      <c r="D186" s="157"/>
      <c r="E186" s="167"/>
      <c r="F186" s="71"/>
      <c r="G186" s="71"/>
      <c r="H186" s="168"/>
      <c r="I186" s="160"/>
      <c r="J186" s="161"/>
      <c r="K186" s="143"/>
      <c r="L186" s="143"/>
      <c r="M186" s="157"/>
      <c r="N186" s="143"/>
      <c r="O186" s="157"/>
      <c r="P186" s="71"/>
      <c r="Q186" s="157"/>
      <c r="R186" s="224"/>
    </row>
    <row r="187" spans="1:18" ht="15.75">
      <c r="A187" s="143"/>
      <c r="B187" s="71"/>
      <c r="C187" s="71"/>
      <c r="D187" s="157"/>
      <c r="E187" s="167"/>
      <c r="F187" s="71"/>
      <c r="G187" s="71"/>
      <c r="H187" s="168"/>
      <c r="I187" s="160"/>
      <c r="J187" s="161"/>
      <c r="K187" s="143"/>
      <c r="L187" s="143"/>
      <c r="M187" s="157"/>
      <c r="N187" s="143"/>
      <c r="O187" s="157"/>
      <c r="P187" s="71"/>
      <c r="Q187" s="157"/>
      <c r="R187" s="224"/>
    </row>
    <row r="188" spans="1:18" ht="15.75">
      <c r="A188" s="143"/>
      <c r="B188" s="71"/>
      <c r="C188" s="71"/>
      <c r="D188" s="157"/>
      <c r="E188" s="167"/>
      <c r="F188" s="71"/>
      <c r="G188" s="71"/>
      <c r="H188" s="168"/>
      <c r="I188" s="160"/>
      <c r="J188" s="161"/>
      <c r="K188" s="143"/>
      <c r="L188" s="143"/>
      <c r="M188" s="157"/>
      <c r="N188" s="143"/>
      <c r="O188" s="157"/>
      <c r="P188" s="71"/>
      <c r="Q188" s="157"/>
      <c r="R188" s="224"/>
    </row>
    <row r="189" spans="1:18" ht="15.75">
      <c r="A189" s="143"/>
      <c r="B189" s="71"/>
      <c r="C189" s="71"/>
      <c r="D189" s="157"/>
      <c r="E189" s="167"/>
      <c r="F189" s="71"/>
      <c r="G189" s="71"/>
      <c r="H189" s="168"/>
      <c r="I189" s="160"/>
      <c r="J189" s="161"/>
      <c r="K189" s="143"/>
      <c r="L189" s="143"/>
      <c r="M189" s="157"/>
      <c r="N189" s="143"/>
      <c r="O189" s="157"/>
      <c r="P189" s="71"/>
      <c r="Q189" s="157"/>
      <c r="R189" s="224"/>
    </row>
    <row r="190" spans="1:18" ht="15.75">
      <c r="A190" s="143"/>
      <c r="B190" s="71"/>
      <c r="C190" s="71"/>
      <c r="D190" s="157"/>
      <c r="E190" s="167"/>
      <c r="F190" s="71"/>
      <c r="G190" s="71"/>
      <c r="H190" s="168"/>
      <c r="I190" s="160"/>
      <c r="J190" s="161"/>
      <c r="K190" s="143"/>
      <c r="L190" s="143"/>
      <c r="M190" s="157"/>
      <c r="N190" s="143"/>
      <c r="O190" s="157"/>
      <c r="P190" s="71"/>
      <c r="Q190" s="157"/>
      <c r="R190" s="224"/>
    </row>
    <row r="191" spans="1:18" ht="15.75">
      <c r="A191" s="143"/>
      <c r="B191" s="71"/>
      <c r="C191" s="71"/>
      <c r="D191" s="157"/>
      <c r="E191" s="167"/>
      <c r="F191" s="71"/>
      <c r="G191" s="71"/>
      <c r="H191" s="168"/>
      <c r="I191" s="160"/>
      <c r="J191" s="161"/>
      <c r="K191" s="143"/>
      <c r="L191" s="143"/>
      <c r="M191" s="157"/>
      <c r="N191" s="143"/>
      <c r="O191" s="157"/>
      <c r="P191" s="71"/>
      <c r="Q191" s="157"/>
      <c r="R191" s="224"/>
    </row>
    <row r="192" spans="1:18" ht="15.75">
      <c r="A192" s="143"/>
      <c r="B192" s="71"/>
      <c r="C192" s="71"/>
      <c r="D192" s="157"/>
      <c r="E192" s="167"/>
      <c r="F192" s="71"/>
      <c r="G192" s="71"/>
      <c r="H192" s="168"/>
      <c r="I192" s="160"/>
      <c r="J192" s="161"/>
      <c r="K192" s="143"/>
      <c r="L192" s="143"/>
      <c r="M192" s="157"/>
      <c r="N192" s="143"/>
      <c r="O192" s="157"/>
      <c r="P192" s="71"/>
      <c r="Q192" s="157"/>
      <c r="R192" s="224"/>
    </row>
    <row r="193" spans="1:18" ht="15.75">
      <c r="A193" s="143"/>
      <c r="B193" s="71"/>
      <c r="C193" s="71"/>
      <c r="D193" s="157"/>
      <c r="E193" s="167"/>
      <c r="F193" s="71"/>
      <c r="G193" s="71"/>
      <c r="H193" s="168"/>
      <c r="I193" s="160"/>
      <c r="J193" s="161"/>
      <c r="K193" s="143"/>
      <c r="L193" s="143"/>
      <c r="M193" s="157"/>
      <c r="N193" s="143"/>
      <c r="O193" s="157"/>
      <c r="P193" s="71"/>
      <c r="Q193" s="157"/>
      <c r="R193" s="224"/>
    </row>
    <row r="194" spans="1:18" ht="15.75">
      <c r="A194" s="143"/>
      <c r="B194" s="71"/>
      <c r="C194" s="71"/>
      <c r="D194" s="157"/>
      <c r="E194" s="167"/>
      <c r="F194" s="71"/>
      <c r="G194" s="71"/>
      <c r="H194" s="168"/>
      <c r="I194" s="160"/>
      <c r="J194" s="161"/>
      <c r="K194" s="143"/>
      <c r="L194" s="143"/>
      <c r="M194" s="157"/>
      <c r="N194" s="143"/>
      <c r="O194" s="157"/>
      <c r="P194" s="71"/>
      <c r="Q194" s="157"/>
      <c r="R194" s="224"/>
    </row>
    <row r="195" spans="1:18" ht="15.75">
      <c r="A195" s="143"/>
      <c r="B195" s="71"/>
      <c r="C195" s="71"/>
      <c r="D195" s="157"/>
      <c r="E195" s="167"/>
      <c r="F195" s="71"/>
      <c r="G195" s="71"/>
      <c r="H195" s="168"/>
      <c r="I195" s="160"/>
      <c r="J195" s="161"/>
      <c r="K195" s="143"/>
      <c r="L195" s="143"/>
      <c r="M195" s="157"/>
      <c r="N195" s="143"/>
      <c r="O195" s="157"/>
      <c r="P195" s="71"/>
      <c r="Q195" s="157"/>
      <c r="R195" s="224"/>
    </row>
    <row r="196" spans="1:18" ht="15.75">
      <c r="A196" s="143"/>
      <c r="B196" s="71"/>
      <c r="C196" s="71"/>
      <c r="D196" s="157"/>
      <c r="E196" s="167"/>
      <c r="F196" s="71"/>
      <c r="G196" s="71"/>
      <c r="H196" s="168"/>
      <c r="I196" s="160"/>
      <c r="J196" s="161"/>
      <c r="K196" s="143"/>
      <c r="L196" s="143"/>
      <c r="M196" s="157"/>
      <c r="N196" s="143"/>
      <c r="O196" s="157"/>
      <c r="P196" s="71"/>
      <c r="Q196" s="157"/>
      <c r="R196" s="224"/>
    </row>
    <row r="197" spans="1:18" ht="15.75">
      <c r="A197" s="143"/>
      <c r="B197" s="71"/>
      <c r="C197" s="71"/>
      <c r="D197" s="157"/>
      <c r="E197" s="167"/>
      <c r="F197" s="71"/>
      <c r="G197" s="71"/>
      <c r="H197" s="168"/>
      <c r="I197" s="160"/>
      <c r="J197" s="161"/>
      <c r="K197" s="143"/>
      <c r="L197" s="143"/>
      <c r="M197" s="157"/>
      <c r="N197" s="143"/>
      <c r="O197" s="157"/>
      <c r="P197" s="71"/>
      <c r="Q197" s="157"/>
      <c r="R197" s="224"/>
    </row>
    <row r="198" spans="1:18" ht="15.75">
      <c r="A198" s="143"/>
      <c r="B198" s="71"/>
      <c r="C198" s="71"/>
      <c r="D198" s="157"/>
      <c r="E198" s="167"/>
      <c r="F198" s="71"/>
      <c r="G198" s="71"/>
      <c r="H198" s="168"/>
      <c r="I198" s="160"/>
      <c r="J198" s="161"/>
      <c r="K198" s="143"/>
      <c r="L198" s="143"/>
      <c r="M198" s="157"/>
      <c r="N198" s="143"/>
      <c r="O198" s="157"/>
      <c r="P198" s="71"/>
      <c r="Q198" s="157"/>
      <c r="R198" s="224"/>
    </row>
    <row r="199" spans="1:18" ht="15.75">
      <c r="A199" s="143"/>
      <c r="B199" s="71"/>
      <c r="C199" s="71"/>
      <c r="D199" s="157"/>
      <c r="E199" s="167"/>
      <c r="F199" s="71"/>
      <c r="G199" s="71"/>
      <c r="H199" s="168"/>
      <c r="I199" s="160"/>
      <c r="J199" s="161"/>
      <c r="K199" s="143"/>
      <c r="L199" s="143"/>
      <c r="M199" s="157"/>
      <c r="N199" s="143"/>
      <c r="O199" s="157"/>
      <c r="P199" s="71"/>
      <c r="Q199" s="157"/>
      <c r="R199" s="224"/>
    </row>
    <row r="200" spans="1:18" ht="15.75">
      <c r="A200" s="143"/>
      <c r="B200" s="71"/>
      <c r="C200" s="71"/>
      <c r="D200" s="157"/>
      <c r="E200" s="167"/>
      <c r="F200" s="71"/>
      <c r="G200" s="71"/>
      <c r="H200" s="168"/>
      <c r="I200" s="160"/>
      <c r="J200" s="161"/>
      <c r="K200" s="143"/>
      <c r="L200" s="143"/>
      <c r="M200" s="157"/>
      <c r="N200" s="143"/>
      <c r="O200" s="157"/>
      <c r="P200" s="71"/>
      <c r="Q200" s="157"/>
      <c r="R200" s="224"/>
    </row>
    <row r="201" spans="1:18" ht="15.75">
      <c r="A201" s="143"/>
      <c r="B201" s="71"/>
      <c r="C201" s="71"/>
      <c r="D201" s="157"/>
      <c r="E201" s="167"/>
      <c r="F201" s="71"/>
      <c r="G201" s="71"/>
      <c r="H201" s="168"/>
      <c r="I201" s="160"/>
      <c r="J201" s="161"/>
      <c r="K201" s="143"/>
      <c r="L201" s="143"/>
      <c r="M201" s="157"/>
      <c r="N201" s="143"/>
      <c r="O201" s="157"/>
      <c r="P201" s="71"/>
      <c r="Q201" s="157"/>
      <c r="R201" s="224"/>
    </row>
    <row r="202" spans="1:18" ht="15.75">
      <c r="A202" s="143"/>
      <c r="B202" s="71"/>
      <c r="C202" s="71"/>
      <c r="D202" s="157"/>
      <c r="E202" s="167"/>
      <c r="F202" s="71"/>
      <c r="G202" s="71"/>
      <c r="H202" s="168"/>
      <c r="I202" s="160"/>
      <c r="J202" s="161"/>
      <c r="K202" s="143"/>
      <c r="L202" s="143"/>
      <c r="M202" s="157"/>
      <c r="N202" s="143"/>
      <c r="O202" s="157"/>
      <c r="P202" s="71"/>
      <c r="Q202" s="157"/>
      <c r="R202" s="224"/>
    </row>
    <row r="203" spans="1:18" ht="15.75">
      <c r="A203" s="143"/>
      <c r="B203" s="71"/>
      <c r="C203" s="71"/>
      <c r="D203" s="157"/>
      <c r="E203" s="167"/>
      <c r="F203" s="71"/>
      <c r="G203" s="71"/>
      <c r="H203" s="168"/>
      <c r="I203" s="160"/>
      <c r="J203" s="161"/>
      <c r="K203" s="143"/>
      <c r="L203" s="143"/>
      <c r="M203" s="157"/>
      <c r="N203" s="143"/>
      <c r="O203" s="157"/>
      <c r="P203" s="71"/>
      <c r="Q203" s="157"/>
      <c r="R203" s="224"/>
    </row>
    <row r="204" spans="1:18" ht="15.75">
      <c r="A204" s="143"/>
      <c r="B204" s="71"/>
      <c r="C204" s="71"/>
      <c r="D204" s="157"/>
      <c r="E204" s="167"/>
      <c r="F204" s="71"/>
      <c r="G204" s="71"/>
      <c r="H204" s="168"/>
      <c r="I204" s="160"/>
      <c r="J204" s="161"/>
      <c r="K204" s="143"/>
      <c r="L204" s="143"/>
      <c r="M204" s="157"/>
      <c r="N204" s="143"/>
      <c r="O204" s="157"/>
      <c r="P204" s="71"/>
      <c r="Q204" s="157"/>
      <c r="R204" s="224"/>
    </row>
    <row r="205" spans="1:18" ht="15.75">
      <c r="A205" s="143"/>
      <c r="B205" s="71"/>
      <c r="C205" s="71"/>
      <c r="D205" s="157"/>
      <c r="E205" s="167"/>
      <c r="F205" s="71"/>
      <c r="G205" s="71"/>
      <c r="H205" s="168"/>
      <c r="I205" s="160"/>
      <c r="J205" s="161"/>
      <c r="K205" s="143"/>
      <c r="L205" s="143"/>
      <c r="M205" s="157"/>
      <c r="N205" s="143"/>
      <c r="O205" s="157"/>
      <c r="P205" s="71"/>
      <c r="Q205" s="157"/>
      <c r="R205" s="224"/>
    </row>
    <row r="206" spans="1:18" ht="15.75">
      <c r="A206" s="143"/>
      <c r="B206" s="71"/>
      <c r="C206" s="71"/>
      <c r="D206" s="157"/>
      <c r="E206" s="167"/>
      <c r="F206" s="71"/>
      <c r="G206" s="71"/>
      <c r="H206" s="168"/>
      <c r="I206" s="160"/>
      <c r="J206" s="161"/>
      <c r="K206" s="143"/>
      <c r="L206" s="143"/>
      <c r="M206" s="157"/>
      <c r="N206" s="143"/>
      <c r="O206" s="157"/>
      <c r="P206" s="71"/>
      <c r="Q206" s="157"/>
      <c r="R206" s="224"/>
    </row>
    <row r="207" spans="1:18" ht="15.75">
      <c r="A207" s="143"/>
      <c r="B207" s="71"/>
      <c r="C207" s="71"/>
      <c r="D207" s="157"/>
      <c r="E207" s="167"/>
      <c r="F207" s="71"/>
      <c r="G207" s="71"/>
      <c r="H207" s="168"/>
      <c r="I207" s="160"/>
      <c r="J207" s="161"/>
      <c r="K207" s="143"/>
      <c r="L207" s="143"/>
      <c r="M207" s="157"/>
      <c r="N207" s="143"/>
      <c r="O207" s="157"/>
      <c r="P207" s="71"/>
      <c r="Q207" s="157"/>
      <c r="R207" s="224"/>
    </row>
    <row r="208" spans="1:18" ht="15.75">
      <c r="A208" s="143"/>
      <c r="B208" s="71"/>
      <c r="C208" s="71"/>
      <c r="D208" s="157"/>
      <c r="E208" s="167"/>
      <c r="F208" s="71"/>
      <c r="G208" s="71"/>
      <c r="H208" s="168"/>
      <c r="I208" s="160"/>
      <c r="J208" s="161"/>
      <c r="K208" s="143"/>
      <c r="L208" s="143"/>
      <c r="M208" s="157"/>
      <c r="N208" s="143"/>
      <c r="O208" s="157"/>
      <c r="P208" s="71"/>
      <c r="Q208" s="157"/>
      <c r="R208" s="224"/>
    </row>
    <row r="209" spans="1:18" ht="15.75">
      <c r="A209" s="143"/>
      <c r="B209" s="71"/>
      <c r="C209" s="71"/>
      <c r="D209" s="157"/>
      <c r="E209" s="167"/>
      <c r="F209" s="71"/>
      <c r="G209" s="71"/>
      <c r="H209" s="168"/>
      <c r="I209" s="160"/>
      <c r="J209" s="161"/>
      <c r="K209" s="143"/>
      <c r="L209" s="143"/>
      <c r="M209" s="157"/>
      <c r="N209" s="143"/>
      <c r="O209" s="157"/>
      <c r="P209" s="71"/>
      <c r="Q209" s="157"/>
      <c r="R209" s="224"/>
    </row>
    <row r="210" ht="15.75">
      <c r="H210" s="196" t="e">
        <f>SUM(#REF!+H94+#REF!+H93+#REF!+H86+H79+#REF!+H78+H77+H76+H73+H64+H63+H62+H60+H59+H58+H49+H36+H33+H17)</f>
        <v>#REF!</v>
      </c>
    </row>
    <row r="211" ht="15.75">
      <c r="H211" s="196">
        <v>19637.26</v>
      </c>
    </row>
    <row r="212" ht="15.75">
      <c r="H212" s="196">
        <v>30222.53</v>
      </c>
    </row>
  </sheetData>
  <sheetProtection/>
  <autoFilter ref="M1:M212"/>
  <mergeCells count="136">
    <mergeCell ref="A98:A99"/>
    <mergeCell ref="A104:A105"/>
    <mergeCell ref="A110:A111"/>
    <mergeCell ref="B82:C82"/>
    <mergeCell ref="C70:C71"/>
    <mergeCell ref="D70:D71"/>
    <mergeCell ref="B12:B13"/>
    <mergeCell ref="E40:E41"/>
    <mergeCell ref="F40:F41"/>
    <mergeCell ref="A70:A71"/>
    <mergeCell ref="A40:A41"/>
    <mergeCell ref="A12:A13"/>
    <mergeCell ref="A83:A84"/>
    <mergeCell ref="B69:C69"/>
    <mergeCell ref="D83:D84"/>
    <mergeCell ref="E83:E84"/>
    <mergeCell ref="B98:B99"/>
    <mergeCell ref="B40:B41"/>
    <mergeCell ref="C40:C41"/>
    <mergeCell ref="D40:D41"/>
    <mergeCell ref="C83:C84"/>
    <mergeCell ref="E70:E71"/>
    <mergeCell ref="F84:G84"/>
    <mergeCell ref="F85:G85"/>
    <mergeCell ref="B3:M3"/>
    <mergeCell ref="B4:M4"/>
    <mergeCell ref="B7:C7"/>
    <mergeCell ref="B8:C8"/>
    <mergeCell ref="C12:C13"/>
    <mergeCell ref="D12:D13"/>
    <mergeCell ref="E12:E13"/>
    <mergeCell ref="F12:F13"/>
    <mergeCell ref="G12:G13"/>
    <mergeCell ref="M12:N12"/>
    <mergeCell ref="L12:L13"/>
    <mergeCell ref="K12:K13"/>
    <mergeCell ref="H12:J12"/>
    <mergeCell ref="B9:H9"/>
    <mergeCell ref="F10:G10"/>
    <mergeCell ref="F5:G5"/>
    <mergeCell ref="F6:G6"/>
    <mergeCell ref="F7:G7"/>
    <mergeCell ref="F8:G8"/>
    <mergeCell ref="C148:C150"/>
    <mergeCell ref="D110:E111"/>
    <mergeCell ref="K104:K105"/>
    <mergeCell ref="D104:D105"/>
    <mergeCell ref="E104:E105"/>
    <mergeCell ref="H104:J104"/>
    <mergeCell ref="F106:G106"/>
    <mergeCell ref="F110:G111"/>
    <mergeCell ref="H110:J110"/>
    <mergeCell ref="B131:B150"/>
    <mergeCell ref="B97:Q97"/>
    <mergeCell ref="P104:P105"/>
    <mergeCell ref="P110:P111"/>
    <mergeCell ref="F112:G112"/>
    <mergeCell ref="L98:L99"/>
    <mergeCell ref="B118:B120"/>
    <mergeCell ref="B110:B111"/>
    <mergeCell ref="C110:C111"/>
    <mergeCell ref="B104:B105"/>
    <mergeCell ref="C104:C105"/>
    <mergeCell ref="O110:O111"/>
    <mergeCell ref="K110:K111"/>
    <mergeCell ref="L110:L111"/>
    <mergeCell ref="M104:N104"/>
    <mergeCell ref="L104:L105"/>
    <mergeCell ref="O104:O105"/>
    <mergeCell ref="B122:B129"/>
    <mergeCell ref="C131:C137"/>
    <mergeCell ref="F113:G113"/>
    <mergeCell ref="D112:E112"/>
    <mergeCell ref="D113:E113"/>
    <mergeCell ref="C138:C147"/>
    <mergeCell ref="Q104:Q105"/>
    <mergeCell ref="Q110:Q111"/>
    <mergeCell ref="B103:Q103"/>
    <mergeCell ref="B109:Q109"/>
    <mergeCell ref="F70:F71"/>
    <mergeCell ref="G70:G71"/>
    <mergeCell ref="K70:K71"/>
    <mergeCell ref="F83:G83"/>
    <mergeCell ref="L70:L71"/>
    <mergeCell ref="B83:B84"/>
    <mergeCell ref="B70:B71"/>
    <mergeCell ref="F82:G82"/>
    <mergeCell ref="F92:G92"/>
    <mergeCell ref="F93:G93"/>
    <mergeCell ref="F94:G94"/>
    <mergeCell ref="F87:G87"/>
    <mergeCell ref="P98:P99"/>
    <mergeCell ref="M110:N110"/>
    <mergeCell ref="C98:C99"/>
    <mergeCell ref="D98:D99"/>
    <mergeCell ref="E98:E99"/>
    <mergeCell ref="F98:F99"/>
    <mergeCell ref="J98:J99"/>
    <mergeCell ref="F104:G105"/>
    <mergeCell ref="F86:G86"/>
    <mergeCell ref="F95:G95"/>
    <mergeCell ref="F96:G96"/>
    <mergeCell ref="Q70:Q71"/>
    <mergeCell ref="Q83:Q84"/>
    <mergeCell ref="Q98:Q99"/>
    <mergeCell ref="G40:G41"/>
    <mergeCell ref="K40:K41"/>
    <mergeCell ref="Q40:Q41"/>
    <mergeCell ref="P40:P41"/>
    <mergeCell ref="K98:K99"/>
    <mergeCell ref="G98:I98"/>
    <mergeCell ref="H83:J83"/>
    <mergeCell ref="M70:N70"/>
    <mergeCell ref="F91:G91"/>
    <mergeCell ref="K83:K84"/>
    <mergeCell ref="L83:L84"/>
    <mergeCell ref="L40:L41"/>
    <mergeCell ref="M40:N40"/>
    <mergeCell ref="P70:P71"/>
    <mergeCell ref="P83:P84"/>
    <mergeCell ref="O40:O41"/>
    <mergeCell ref="M83:N83"/>
    <mergeCell ref="T98:AK98"/>
    <mergeCell ref="T12:AK12"/>
    <mergeCell ref="T40:AK40"/>
    <mergeCell ref="T70:AK70"/>
    <mergeCell ref="T83:AK83"/>
    <mergeCell ref="O12:O13"/>
    <mergeCell ref="M98:N98"/>
    <mergeCell ref="O98:O99"/>
    <mergeCell ref="H40:J40"/>
    <mergeCell ref="O70:O71"/>
    <mergeCell ref="H70:J70"/>
    <mergeCell ref="O83:O84"/>
    <mergeCell ref="Q12:Q13"/>
    <mergeCell ref="P12:P13"/>
  </mergeCells>
  <dataValidations count="9">
    <dataValidation type="list" allowBlank="1" showInputMessage="1" showErrorMessage="1" sqref="L38 E38 L108">
      <formula1>'Detalhes Plano de Aquisições'!#REF!</formula1>
    </dataValidation>
    <dataValidation type="list" allowBlank="1" showInputMessage="1" showErrorMessage="1" sqref="L106:L107 L85:L94 L72:L80 L42:L67 L100:L101 L14:L36">
      <formula1>$C$118:$C$120</formula1>
    </dataValidation>
    <dataValidation type="list" allowBlank="1" showInputMessage="1" showErrorMessage="1" sqref="E72:E80 E14:E36 E42:E67">
      <formula1>$D$138:$D$147</formula1>
    </dataValidation>
    <dataValidation type="list" allowBlank="1" showInputMessage="1" showErrorMessage="1" sqref="Q72:Q75 Q42:Q67 Q14:Q36 O80 Q77:Q80 Q100:Q101 Q106:Q107 Q112:Q113 Q85:Q94">
      <formula1>$C$122:$C$129</formula1>
    </dataValidation>
    <dataValidation type="list" allowBlank="1" showInputMessage="1" showErrorMessage="1" sqref="E106:E107">
      <formula1>capacitacao</formula1>
    </dataValidation>
    <dataValidation allowBlank="1" showErrorMessage="1" prompt="MM/DD/AAAA" sqref="M42:M44 M36:N36 M64:M67 M14:M19 M21:M27 N91 M46:M48 M61 M73:M75 M32:M33 M85:M92">
      <formula1>0</formula1>
      <formula2>0</formula2>
    </dataValidation>
    <dataValidation type="list" allowBlank="1" showInputMessage="1" showErrorMessage="1" sqref="E100">
      <formula1>$D$148:$D$150</formula1>
    </dataValidation>
    <dataValidation type="list" allowBlank="1" showInputMessage="1" showErrorMessage="1" sqref="E85:E94">
      <formula1>$D$131:$D$137</formula1>
    </dataValidation>
    <dataValidation type="list" allowBlank="1" showInputMessage="1" showErrorMessage="1" sqref="Q38">
      <formula1>$C$92:$C$95</formula1>
    </dataValidation>
  </dataValidations>
  <printOptions/>
  <pageMargins left="0.31496062992125984" right="0" top="0" bottom="0" header="0.31496062992125984" footer="0.31496062992125984"/>
  <pageSetup fitToHeight="0" fitToWidth="1" horizontalDpi="600" verticalDpi="600" orientation="portrait" paperSize="8" scale="37" r:id="rId1"/>
  <rowBreaks count="1" manualBreakCount="1">
    <brk id="8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S101"/>
  <sheetViews>
    <sheetView zoomScalePageLayoutView="0" workbookViewId="0" topLeftCell="A117">
      <selection activeCell="B126" sqref="B126"/>
    </sheetView>
  </sheetViews>
  <sheetFormatPr defaultColWidth="8.7109375" defaultRowHeight="15"/>
  <cols>
    <col min="1" max="1" width="56.8515625" style="4" customWidth="1"/>
    <col min="2" max="2" width="90.140625" style="4" customWidth="1"/>
    <col min="3" max="3" width="62.28125" style="4" customWidth="1"/>
    <col min="4" max="4" width="41.421875" style="4" customWidth="1"/>
    <col min="5" max="5" width="36.7109375" style="4" customWidth="1"/>
    <col min="6" max="7" width="12.8515625" style="4" customWidth="1"/>
    <col min="8" max="8" width="15.7109375" style="5" customWidth="1"/>
    <col min="9" max="9" width="15.7109375" style="6" customWidth="1"/>
    <col min="10" max="10" width="18.00390625" style="6" customWidth="1"/>
    <col min="11" max="11" width="12.7109375" style="4" customWidth="1"/>
    <col min="12" max="12" width="19.57421875" style="4" customWidth="1"/>
    <col min="13" max="13" width="15.57421875" style="4" customWidth="1"/>
    <col min="14" max="14" width="15.00390625" style="4" customWidth="1"/>
    <col min="15" max="17" width="18.8515625" style="4" customWidth="1"/>
    <col min="18" max="16384" width="8.7109375" style="4" customWidth="1"/>
  </cols>
  <sheetData>
    <row r="3" ht="15">
      <c r="A3" s="1"/>
    </row>
    <row r="5" ht="15">
      <c r="B5" s="3"/>
    </row>
    <row r="6" spans="1:13" ht="15.75">
      <c r="A6" s="7"/>
      <c r="B6" s="8" t="s">
        <v>25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2:13" ht="15.7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75">
      <c r="A9" s="13" t="s">
        <v>96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75">
      <c r="A10" s="15" t="s">
        <v>26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ht="1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ht="15">
      <c r="A12" s="17" t="s">
        <v>97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ht="15.75">
      <c r="A13" s="13" t="s">
        <v>98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ht="15">
      <c r="A14" s="13" t="s">
        <v>99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ht="15">
      <c r="B15" s="18"/>
    </row>
    <row r="16" ht="15">
      <c r="B16" s="18"/>
    </row>
    <row r="17" spans="1:19" ht="15.75" customHeight="1">
      <c r="A17" s="340" t="s">
        <v>100</v>
      </c>
      <c r="B17" s="34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2:19" ht="15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0" ht="15.75">
      <c r="A19" s="18" t="s">
        <v>101</v>
      </c>
      <c r="B19" s="20"/>
      <c r="H19" s="4"/>
      <c r="I19" s="4"/>
      <c r="J19" s="4"/>
    </row>
    <row r="20" spans="1:10" ht="14.25" customHeight="1">
      <c r="A20" s="20"/>
      <c r="B20" s="20"/>
      <c r="H20" s="4"/>
      <c r="I20" s="4"/>
      <c r="J20" s="4"/>
    </row>
    <row r="21" spans="1:2" s="23" customFormat="1" ht="4.5" customHeight="1" thickBot="1">
      <c r="A21" s="22"/>
      <c r="B21" s="22"/>
    </row>
    <row r="22" spans="1:10" ht="15.75">
      <c r="A22" s="341" t="s">
        <v>102</v>
      </c>
      <c r="B22" s="341" t="s">
        <v>103</v>
      </c>
      <c r="H22" s="4"/>
      <c r="I22" s="4"/>
      <c r="J22" s="4"/>
    </row>
    <row r="23" spans="1:10" ht="15" customHeight="1" thickBot="1">
      <c r="A23" s="342"/>
      <c r="B23" s="342"/>
      <c r="H23" s="4"/>
      <c r="I23" s="4"/>
      <c r="J23" s="4"/>
    </row>
    <row r="24" spans="1:10" ht="15.75">
      <c r="A24" s="343" t="s">
        <v>104</v>
      </c>
      <c r="B24" s="338"/>
      <c r="H24" s="4"/>
      <c r="I24" s="4"/>
      <c r="J24" s="4"/>
    </row>
    <row r="25" spans="1:10" ht="16.5" thickBot="1">
      <c r="A25" s="344"/>
      <c r="B25" s="339"/>
      <c r="H25" s="4"/>
      <c r="I25" s="4"/>
      <c r="J25" s="4"/>
    </row>
    <row r="26" spans="1:10" ht="46.5" customHeight="1" thickBot="1">
      <c r="A26" s="338" t="s">
        <v>105</v>
      </c>
      <c r="B26" s="338" t="s">
        <v>106</v>
      </c>
      <c r="H26" s="4"/>
      <c r="I26" s="4"/>
      <c r="J26" s="4"/>
    </row>
    <row r="27" spans="1:10" ht="15.75" hidden="1" thickBot="1">
      <c r="A27" s="339"/>
      <c r="B27" s="339"/>
      <c r="H27" s="4"/>
      <c r="I27" s="4"/>
      <c r="J27" s="4"/>
    </row>
    <row r="28" spans="1:10" ht="15.75">
      <c r="A28" s="343" t="s">
        <v>107</v>
      </c>
      <c r="B28" s="338"/>
      <c r="H28" s="4"/>
      <c r="I28" s="4"/>
      <c r="J28" s="4"/>
    </row>
    <row r="29" spans="1:10" ht="16.5" thickBot="1">
      <c r="A29" s="344"/>
      <c r="B29" s="339"/>
      <c r="H29" s="4"/>
      <c r="I29" s="4"/>
      <c r="J29" s="4"/>
    </row>
    <row r="30" spans="1:10" ht="42" customHeight="1" thickBot="1">
      <c r="A30" s="338" t="s">
        <v>108</v>
      </c>
      <c r="B30" s="338" t="s">
        <v>109</v>
      </c>
      <c r="H30" s="4"/>
      <c r="I30" s="4"/>
      <c r="J30" s="4"/>
    </row>
    <row r="31" spans="1:10" ht="15.75" hidden="1" thickBot="1">
      <c r="A31" s="339"/>
      <c r="B31" s="339"/>
      <c r="H31" s="4"/>
      <c r="I31" s="4"/>
      <c r="J31" s="4"/>
    </row>
    <row r="32" spans="1:10" ht="36.75" customHeight="1" thickBot="1">
      <c r="A32" s="343" t="s">
        <v>110</v>
      </c>
      <c r="B32" s="338"/>
      <c r="H32" s="4"/>
      <c r="I32" s="4"/>
      <c r="J32" s="4"/>
    </row>
    <row r="33" spans="1:10" ht="51" customHeight="1" hidden="1">
      <c r="A33" s="344"/>
      <c r="B33" s="339"/>
      <c r="H33" s="4"/>
      <c r="I33" s="4"/>
      <c r="J33" s="4"/>
    </row>
    <row r="34" spans="1:10" ht="61.5" customHeight="1" thickBot="1">
      <c r="A34" s="338" t="s">
        <v>111</v>
      </c>
      <c r="B34" s="338" t="s">
        <v>112</v>
      </c>
      <c r="H34" s="4"/>
      <c r="I34" s="4"/>
      <c r="J34" s="4"/>
    </row>
    <row r="35" spans="1:10" ht="15.75" hidden="1" thickBot="1">
      <c r="A35" s="339"/>
      <c r="B35" s="339"/>
      <c r="H35" s="4"/>
      <c r="I35" s="4"/>
      <c r="J35" s="4"/>
    </row>
    <row r="36" spans="1:10" ht="33.75" customHeight="1" thickBot="1">
      <c r="A36" s="343" t="s">
        <v>113</v>
      </c>
      <c r="B36" s="338"/>
      <c r="H36" s="4"/>
      <c r="I36" s="4"/>
      <c r="J36" s="4"/>
    </row>
    <row r="37" spans="1:10" ht="15.75" hidden="1" thickBot="1">
      <c r="A37" s="344"/>
      <c r="B37" s="339"/>
      <c r="H37" s="4"/>
      <c r="I37" s="4"/>
      <c r="J37" s="4"/>
    </row>
    <row r="38" spans="1:10" ht="68.25" customHeight="1" thickBot="1">
      <c r="A38" s="338" t="s">
        <v>114</v>
      </c>
      <c r="B38" s="338" t="s">
        <v>115</v>
      </c>
      <c r="H38" s="4"/>
      <c r="I38" s="4"/>
      <c r="J38" s="4"/>
    </row>
    <row r="39" spans="1:10" ht="15.75" hidden="1" thickBot="1">
      <c r="A39" s="339"/>
      <c r="B39" s="339"/>
      <c r="H39" s="4"/>
      <c r="I39" s="4"/>
      <c r="J39" s="4"/>
    </row>
    <row r="40" spans="1:10" ht="55.5" customHeight="1" thickBot="1">
      <c r="A40" s="338" t="s">
        <v>116</v>
      </c>
      <c r="B40" s="338" t="s">
        <v>117</v>
      </c>
      <c r="H40" s="4"/>
      <c r="I40" s="4"/>
      <c r="J40" s="4"/>
    </row>
    <row r="41" spans="1:10" ht="6" customHeight="1" hidden="1">
      <c r="A41" s="339"/>
      <c r="B41" s="339"/>
      <c r="H41" s="4"/>
      <c r="I41" s="4"/>
      <c r="J41" s="4"/>
    </row>
    <row r="42" spans="1:10" ht="93.75" customHeight="1" thickBot="1">
      <c r="A42" s="338" t="s">
        <v>118</v>
      </c>
      <c r="B42" s="338" t="s">
        <v>119</v>
      </c>
      <c r="H42" s="4"/>
      <c r="I42" s="4"/>
      <c r="J42" s="4"/>
    </row>
    <row r="43" spans="1:10" ht="47.25" customHeight="1" hidden="1">
      <c r="A43" s="339"/>
      <c r="B43" s="339"/>
      <c r="H43" s="4"/>
      <c r="I43" s="4"/>
      <c r="J43" s="4"/>
    </row>
    <row r="44" spans="1:10" ht="25.5" customHeight="1" thickBot="1">
      <c r="A44" s="343" t="s">
        <v>120</v>
      </c>
      <c r="B44" s="338"/>
      <c r="H44" s="4"/>
      <c r="I44" s="4"/>
      <c r="J44" s="4"/>
    </row>
    <row r="45" spans="1:10" ht="15.75" hidden="1" thickBot="1">
      <c r="A45" s="344"/>
      <c r="B45" s="339"/>
      <c r="H45" s="4"/>
      <c r="I45" s="4"/>
      <c r="J45" s="4"/>
    </row>
    <row r="46" spans="1:10" ht="45.75" customHeight="1" thickBot="1">
      <c r="A46" s="338" t="s">
        <v>121</v>
      </c>
      <c r="B46" s="338" t="s">
        <v>122</v>
      </c>
      <c r="H46" s="4"/>
      <c r="I46" s="4"/>
      <c r="J46" s="4"/>
    </row>
    <row r="47" spans="1:10" ht="15.75" hidden="1" thickBot="1">
      <c r="A47" s="339"/>
      <c r="B47" s="339"/>
      <c r="H47" s="4"/>
      <c r="I47" s="4"/>
      <c r="J47" s="4"/>
    </row>
    <row r="48" spans="1:10" ht="15.75">
      <c r="A48" s="343" t="s">
        <v>123</v>
      </c>
      <c r="B48" s="338"/>
      <c r="H48" s="4"/>
      <c r="I48" s="4"/>
      <c r="J48" s="4"/>
    </row>
    <row r="49" spans="1:10" ht="30" customHeight="1" thickBot="1">
      <c r="A49" s="344"/>
      <c r="B49" s="339"/>
      <c r="H49" s="4"/>
      <c r="I49" s="4"/>
      <c r="J49" s="4"/>
    </row>
    <row r="50" spans="1:10" ht="52.5" customHeight="1" thickBot="1">
      <c r="A50" s="338" t="s">
        <v>124</v>
      </c>
      <c r="B50" s="338" t="s">
        <v>125</v>
      </c>
      <c r="H50" s="4"/>
      <c r="I50" s="4"/>
      <c r="J50" s="4"/>
    </row>
    <row r="51" spans="1:10" ht="15.75" hidden="1" thickBot="1">
      <c r="A51" s="339"/>
      <c r="B51" s="339"/>
      <c r="H51" s="4"/>
      <c r="I51" s="4"/>
      <c r="J51" s="4"/>
    </row>
    <row r="52" spans="1:10" ht="29.25" customHeight="1">
      <c r="A52" s="343" t="s">
        <v>126</v>
      </c>
      <c r="B52" s="338"/>
      <c r="H52" s="4"/>
      <c r="I52" s="4"/>
      <c r="J52" s="4"/>
    </row>
    <row r="53" spans="1:10" ht="15.75" customHeight="1" thickBot="1">
      <c r="A53" s="344"/>
      <c r="B53" s="339"/>
      <c r="H53" s="4"/>
      <c r="I53" s="4"/>
      <c r="J53" s="4"/>
    </row>
    <row r="54" spans="1:10" ht="65.25" customHeight="1">
      <c r="A54" s="338" t="s">
        <v>127</v>
      </c>
      <c r="B54" s="338" t="s">
        <v>128</v>
      </c>
      <c r="H54" s="4"/>
      <c r="I54" s="4"/>
      <c r="J54" s="4"/>
    </row>
    <row r="55" spans="1:10" ht="44.25" customHeight="1" hidden="1">
      <c r="A55" s="339"/>
      <c r="B55" s="339"/>
      <c r="H55" s="4"/>
      <c r="I55" s="4"/>
      <c r="J55" s="4"/>
    </row>
    <row r="56" spans="8:10" ht="15">
      <c r="H56" s="4"/>
      <c r="I56" s="4"/>
      <c r="J56" s="4"/>
    </row>
    <row r="57" spans="8:10" ht="15">
      <c r="H57" s="4"/>
      <c r="I57" s="4"/>
      <c r="J57" s="4"/>
    </row>
    <row r="58" spans="8:10" ht="15">
      <c r="H58" s="4"/>
      <c r="I58" s="4"/>
      <c r="J58" s="4"/>
    </row>
    <row r="59" spans="8:10" ht="15">
      <c r="H59" s="4"/>
      <c r="I59" s="4"/>
      <c r="J59" s="4"/>
    </row>
    <row r="60" spans="8:10" ht="15">
      <c r="H60" s="4"/>
      <c r="I60" s="4"/>
      <c r="J60" s="4"/>
    </row>
    <row r="61" spans="8:10" ht="15">
      <c r="H61" s="4"/>
      <c r="I61" s="4"/>
      <c r="J61" s="4"/>
    </row>
    <row r="62" spans="8:10" ht="15">
      <c r="H62" s="4"/>
      <c r="I62" s="4"/>
      <c r="J62" s="4"/>
    </row>
    <row r="63" spans="8:10" ht="15">
      <c r="H63" s="4"/>
      <c r="I63" s="4"/>
      <c r="J63" s="4"/>
    </row>
    <row r="64" spans="8:10" ht="15">
      <c r="H64" s="4"/>
      <c r="I64" s="4"/>
      <c r="J64" s="4"/>
    </row>
    <row r="65" spans="8:10" ht="15">
      <c r="H65" s="4"/>
      <c r="I65" s="4"/>
      <c r="J65" s="4"/>
    </row>
    <row r="66" spans="8:10" ht="15">
      <c r="H66" s="4"/>
      <c r="I66" s="4"/>
      <c r="J66" s="4"/>
    </row>
    <row r="67" spans="8:10" ht="15">
      <c r="H67" s="4"/>
      <c r="I67" s="4"/>
      <c r="J67" s="4"/>
    </row>
    <row r="68" spans="8:10" ht="15">
      <c r="H68" s="4"/>
      <c r="I68" s="4"/>
      <c r="J68" s="4"/>
    </row>
    <row r="69" spans="8:10" ht="15">
      <c r="H69" s="4"/>
      <c r="I69" s="4"/>
      <c r="J69" s="4"/>
    </row>
    <row r="70" spans="8:10" ht="15">
      <c r="H70" s="4"/>
      <c r="I70" s="4"/>
      <c r="J70" s="4"/>
    </row>
    <row r="71" spans="8:10" ht="15">
      <c r="H71" s="4"/>
      <c r="I71" s="4"/>
      <c r="J71" s="4"/>
    </row>
    <row r="72" spans="8:10" ht="15">
      <c r="H72" s="4"/>
      <c r="I72" s="4"/>
      <c r="J72" s="4"/>
    </row>
    <row r="73" spans="8:10" ht="15">
      <c r="H73" s="4"/>
      <c r="I73" s="4"/>
      <c r="J73" s="4"/>
    </row>
    <row r="74" spans="8:10" ht="15.75" customHeight="1">
      <c r="H74" s="4"/>
      <c r="I74" s="4"/>
      <c r="J74" s="4"/>
    </row>
    <row r="75" spans="8:10" ht="15" customHeight="1">
      <c r="H75" s="4"/>
      <c r="I75" s="4"/>
      <c r="J75" s="4"/>
    </row>
    <row r="76" spans="8:10" ht="15">
      <c r="H76" s="4"/>
      <c r="I76" s="4"/>
      <c r="J76" s="4"/>
    </row>
    <row r="77" spans="8:10" ht="15">
      <c r="H77" s="4"/>
      <c r="I77" s="4"/>
      <c r="J77" s="4"/>
    </row>
    <row r="78" spans="8:10" ht="15">
      <c r="H78" s="4"/>
      <c r="I78" s="4"/>
      <c r="J78" s="4"/>
    </row>
    <row r="79" spans="8:10" ht="15">
      <c r="H79" s="4"/>
      <c r="I79" s="4"/>
      <c r="J79" s="4"/>
    </row>
    <row r="80" spans="8:10" ht="15">
      <c r="H80" s="4"/>
      <c r="I80" s="4"/>
      <c r="J80" s="4"/>
    </row>
    <row r="81" spans="8:10" ht="15">
      <c r="H81" s="4"/>
      <c r="I81" s="4"/>
      <c r="J81" s="4"/>
    </row>
    <row r="82" spans="8:10" ht="15">
      <c r="H82" s="4"/>
      <c r="I82" s="4"/>
      <c r="J82" s="4"/>
    </row>
    <row r="83" spans="8:10" ht="15">
      <c r="H83" s="4"/>
      <c r="I83" s="4"/>
      <c r="J83" s="4"/>
    </row>
    <row r="84" spans="8:10" ht="15.75" customHeight="1">
      <c r="H84" s="4"/>
      <c r="I84" s="4"/>
      <c r="J84" s="4"/>
    </row>
    <row r="85" spans="8:10" ht="15" customHeight="1">
      <c r="H85" s="4"/>
      <c r="I85" s="4"/>
      <c r="J85" s="4"/>
    </row>
    <row r="86" spans="8:10" ht="64.5" customHeight="1">
      <c r="H86" s="4"/>
      <c r="I86" s="4"/>
      <c r="J86" s="4"/>
    </row>
    <row r="87" spans="8:10" ht="15">
      <c r="H87" s="4"/>
      <c r="I87" s="4"/>
      <c r="J87" s="4"/>
    </row>
    <row r="88" spans="8:10" ht="15">
      <c r="H88" s="4"/>
      <c r="I88" s="4"/>
      <c r="J88" s="4"/>
    </row>
    <row r="89" spans="8:10" ht="15">
      <c r="H89" s="4"/>
      <c r="I89" s="4"/>
      <c r="J89" s="4"/>
    </row>
    <row r="90" spans="8:10" ht="15">
      <c r="H90" s="4"/>
      <c r="I90" s="4"/>
      <c r="J90" s="4"/>
    </row>
    <row r="91" spans="8:10" ht="15">
      <c r="H91" s="4"/>
      <c r="I91" s="4"/>
      <c r="J91" s="4"/>
    </row>
    <row r="92" spans="8:10" ht="15">
      <c r="H92" s="4"/>
      <c r="I92" s="4"/>
      <c r="J92" s="4"/>
    </row>
    <row r="93" spans="8:10" ht="15">
      <c r="H93" s="4"/>
      <c r="I93" s="4"/>
      <c r="J93" s="4"/>
    </row>
    <row r="94" spans="8:10" ht="15.75" customHeight="1">
      <c r="H94" s="4"/>
      <c r="I94" s="4"/>
      <c r="J94" s="4"/>
    </row>
    <row r="95" spans="8:10" ht="15" customHeight="1">
      <c r="H95" s="4"/>
      <c r="I95" s="4"/>
      <c r="J95" s="4"/>
    </row>
    <row r="96" spans="8:10" ht="15">
      <c r="H96" s="4"/>
      <c r="I96" s="4"/>
      <c r="J96" s="4"/>
    </row>
    <row r="97" spans="8:10" ht="15">
      <c r="H97" s="4"/>
      <c r="I97" s="4"/>
      <c r="J97" s="4"/>
    </row>
    <row r="98" spans="8:10" ht="15">
      <c r="H98" s="4"/>
      <c r="I98" s="4"/>
      <c r="J98" s="4"/>
    </row>
    <row r="99" spans="8:10" ht="15">
      <c r="H99" s="4"/>
      <c r="I99" s="4"/>
      <c r="J99" s="4"/>
    </row>
    <row r="100" spans="8:10" ht="15">
      <c r="H100" s="4"/>
      <c r="I100" s="4"/>
      <c r="J100" s="4"/>
    </row>
    <row r="101" spans="8:10" ht="15">
      <c r="H101" s="4"/>
      <c r="I101" s="4"/>
      <c r="J101" s="4"/>
    </row>
    <row r="102" ht="15.75" customHeight="1"/>
  </sheetData>
  <sheetProtection/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view="pageBreakPreview" zoomScale="115" zoomScaleSheetLayoutView="115" zoomScalePageLayoutView="0" workbookViewId="0" topLeftCell="A1">
      <selection activeCell="A7" sqref="A7:B7"/>
    </sheetView>
  </sheetViews>
  <sheetFormatPr defaultColWidth="8.7109375" defaultRowHeight="15"/>
  <cols>
    <col min="1" max="1" width="80.140625" style="4" customWidth="1"/>
    <col min="2" max="2" width="100.140625" style="4" customWidth="1"/>
    <col min="3" max="3" width="4.00390625" style="4" hidden="1" customWidth="1"/>
    <col min="4" max="4" width="36.7109375" style="72" customWidth="1"/>
    <col min="5" max="6" width="12.8515625" style="72" customWidth="1"/>
    <col min="7" max="7" width="15.7109375" style="75" customWidth="1"/>
    <col min="8" max="8" width="15.7109375" style="76" customWidth="1"/>
    <col min="9" max="9" width="18.00390625" style="76" customWidth="1"/>
    <col min="10" max="10" width="12.7109375" style="72" customWidth="1"/>
    <col min="11" max="11" width="19.57421875" style="72" customWidth="1"/>
    <col min="12" max="12" width="15.57421875" style="72" customWidth="1"/>
    <col min="13" max="13" width="15.00390625" style="72" customWidth="1"/>
    <col min="14" max="16" width="18.8515625" style="4" customWidth="1"/>
    <col min="17" max="16384" width="8.7109375" style="4" customWidth="1"/>
  </cols>
  <sheetData>
    <row r="1" spans="1:12" ht="15.75">
      <c r="A1" s="49" t="s">
        <v>25</v>
      </c>
      <c r="F1" s="75"/>
      <c r="G1" s="76"/>
      <c r="I1" s="72"/>
      <c r="L1" s="11"/>
    </row>
    <row r="2" spans="1:12" ht="15.75">
      <c r="A2" s="64" t="s">
        <v>139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4"/>
    </row>
    <row r="3" spans="1:12" ht="15.75">
      <c r="A3" s="69" t="s">
        <v>138</v>
      </c>
      <c r="B3" s="69"/>
      <c r="C3" s="69"/>
      <c r="D3" s="14"/>
      <c r="E3" s="14"/>
      <c r="F3" s="14"/>
      <c r="G3" s="14"/>
      <c r="H3" s="14"/>
      <c r="I3" s="14"/>
      <c r="J3" s="14"/>
      <c r="K3" s="14"/>
      <c r="L3" s="125"/>
    </row>
    <row r="4" spans="1:12" ht="15.75">
      <c r="A4" s="15" t="s">
        <v>26</v>
      </c>
      <c r="F4" s="75"/>
      <c r="G4" s="76"/>
      <c r="I4" s="72"/>
      <c r="L4" s="125"/>
    </row>
    <row r="5" spans="1:12" ht="15.75">
      <c r="A5" s="356"/>
      <c r="B5" s="356"/>
      <c r="F5" s="75"/>
      <c r="G5" s="76"/>
      <c r="I5" s="72"/>
      <c r="L5" s="125"/>
    </row>
    <row r="6" spans="1:12" ht="15.75">
      <c r="A6" s="345" t="s">
        <v>496</v>
      </c>
      <c r="B6" s="345"/>
      <c r="F6" s="75"/>
      <c r="G6" s="76"/>
      <c r="I6" s="72"/>
      <c r="L6" s="125"/>
    </row>
    <row r="7" spans="1:12" ht="15.75">
      <c r="A7" s="345" t="s">
        <v>406</v>
      </c>
      <c r="B7" s="345"/>
      <c r="F7" s="75"/>
      <c r="G7" s="76"/>
      <c r="I7" s="72"/>
      <c r="L7" s="125"/>
    </row>
    <row r="8" spans="1:9" ht="15.75">
      <c r="A8" s="346" t="s">
        <v>284</v>
      </c>
      <c r="B8" s="346"/>
      <c r="F8" s="75"/>
      <c r="G8" s="76"/>
      <c r="I8" s="72"/>
    </row>
    <row r="9" ht="15.75">
      <c r="B9" s="18"/>
    </row>
    <row r="10" spans="1:18" ht="15.75" customHeight="1">
      <c r="A10" s="340" t="s">
        <v>100</v>
      </c>
      <c r="B10" s="34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</row>
    <row r="11" spans="1:9" ht="14.25" customHeight="1">
      <c r="A11" s="20"/>
      <c r="B11" s="20"/>
      <c r="G11" s="72"/>
      <c r="H11" s="72"/>
      <c r="I11" s="72"/>
    </row>
    <row r="12" spans="1:19" s="23" customFormat="1" ht="4.5" customHeight="1" thickBot="1">
      <c r="A12" s="22"/>
      <c r="B12" s="2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15.75">
      <c r="A13" s="350" t="s">
        <v>102</v>
      </c>
      <c r="B13" s="350" t="s">
        <v>103</v>
      </c>
      <c r="G13" s="72"/>
      <c r="H13" s="72"/>
      <c r="I13" s="72"/>
      <c r="N13" s="72"/>
      <c r="O13" s="72"/>
      <c r="P13" s="72"/>
      <c r="Q13" s="72"/>
      <c r="R13" s="72"/>
      <c r="S13" s="72"/>
    </row>
    <row r="14" spans="1:9" ht="15" customHeight="1" thickBot="1">
      <c r="A14" s="351"/>
      <c r="B14" s="351"/>
      <c r="G14" s="72"/>
      <c r="H14" s="72"/>
      <c r="I14" s="72"/>
    </row>
    <row r="15" spans="1:9" ht="15.75" customHeight="1">
      <c r="A15" s="352" t="s">
        <v>104</v>
      </c>
      <c r="B15" s="354"/>
      <c r="G15" s="72"/>
      <c r="H15" s="72"/>
      <c r="I15" s="72"/>
    </row>
    <row r="16" spans="1:9" ht="16.5" thickBot="1">
      <c r="A16" s="353"/>
      <c r="B16" s="355"/>
      <c r="G16" s="72"/>
      <c r="H16" s="72"/>
      <c r="I16" s="72"/>
    </row>
    <row r="17" spans="1:9" ht="27.75" customHeight="1">
      <c r="A17" s="170" t="s">
        <v>424</v>
      </c>
      <c r="B17" s="171" t="s">
        <v>426</v>
      </c>
      <c r="G17" s="72"/>
      <c r="H17" s="72"/>
      <c r="I17" s="72"/>
    </row>
    <row r="18" spans="1:9" ht="15.75">
      <c r="A18" s="172" t="s">
        <v>278</v>
      </c>
      <c r="B18" s="173" t="s">
        <v>425</v>
      </c>
      <c r="G18" s="72"/>
      <c r="H18" s="72"/>
      <c r="I18" s="72"/>
    </row>
    <row r="19" spans="1:11" ht="29.25" customHeight="1">
      <c r="A19" s="174" t="s">
        <v>331</v>
      </c>
      <c r="B19" s="175" t="s">
        <v>227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29.25" customHeight="1">
      <c r="A20" s="176" t="s">
        <v>446</v>
      </c>
      <c r="B20" s="175" t="s">
        <v>396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48.75" customHeight="1">
      <c r="A21" s="176" t="s">
        <v>398</v>
      </c>
      <c r="B21" s="177" t="s">
        <v>370</v>
      </c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29.25" customHeight="1">
      <c r="A22" s="174" t="s">
        <v>399</v>
      </c>
      <c r="B22" s="173" t="s">
        <v>317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29.25" customHeight="1">
      <c r="A23" s="176" t="s">
        <v>400</v>
      </c>
      <c r="B23" s="173" t="s">
        <v>287</v>
      </c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29.25" customHeight="1">
      <c r="A24" s="176" t="s">
        <v>401</v>
      </c>
      <c r="B24" s="173" t="s">
        <v>301</v>
      </c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29.25" customHeight="1">
      <c r="A25" s="176" t="s">
        <v>402</v>
      </c>
      <c r="B25" s="173" t="s">
        <v>288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29.25" customHeight="1">
      <c r="A26" s="178" t="s">
        <v>403</v>
      </c>
      <c r="B26" s="173" t="s">
        <v>279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29.25" customHeight="1">
      <c r="A27" s="178" t="s">
        <v>404</v>
      </c>
      <c r="B27" s="173" t="s">
        <v>279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29.25" customHeight="1">
      <c r="A28" s="178" t="s">
        <v>405</v>
      </c>
      <c r="B28" s="173" t="s">
        <v>279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29.25" customHeight="1">
      <c r="A29" s="178" t="s">
        <v>464</v>
      </c>
      <c r="B29" s="173" t="s">
        <v>279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9" ht="29.25" customHeight="1">
      <c r="A30" s="347" t="s">
        <v>466</v>
      </c>
      <c r="B30" s="349" t="s">
        <v>227</v>
      </c>
      <c r="G30" s="72"/>
      <c r="H30" s="72"/>
      <c r="I30" s="72"/>
    </row>
    <row r="31" spans="1:9" ht="16.5" customHeight="1" hidden="1" thickBot="1">
      <c r="A31" s="348"/>
      <c r="B31" s="349"/>
      <c r="G31" s="72"/>
      <c r="H31" s="72"/>
      <c r="I31" s="72"/>
    </row>
    <row r="32" spans="1:9" ht="27.75" customHeight="1">
      <c r="A32" s="179" t="s">
        <v>467</v>
      </c>
      <c r="B32" s="180" t="s">
        <v>315</v>
      </c>
      <c r="G32" s="72"/>
      <c r="H32" s="72"/>
      <c r="I32" s="72"/>
    </row>
    <row r="33" spans="1:9" ht="27.75" customHeight="1">
      <c r="A33" s="181" t="s">
        <v>468</v>
      </c>
      <c r="B33" s="173" t="s">
        <v>279</v>
      </c>
      <c r="G33" s="72"/>
      <c r="H33" s="72"/>
      <c r="I33" s="72"/>
    </row>
    <row r="34" spans="1:9" ht="27.75" customHeight="1" thickBot="1">
      <c r="A34" s="181" t="s">
        <v>465</v>
      </c>
      <c r="B34" s="175" t="s">
        <v>316</v>
      </c>
      <c r="G34" s="72"/>
      <c r="H34" s="72"/>
      <c r="I34" s="72"/>
    </row>
    <row r="35" spans="1:9" ht="15.75">
      <c r="A35" s="366" t="s">
        <v>107</v>
      </c>
      <c r="B35" s="367"/>
      <c r="G35" s="72"/>
      <c r="H35" s="72"/>
      <c r="I35" s="72"/>
    </row>
    <row r="36" spans="1:9" ht="16.5" thickBot="1">
      <c r="A36" s="358"/>
      <c r="B36" s="361"/>
      <c r="G36" s="72"/>
      <c r="H36" s="72"/>
      <c r="I36" s="72"/>
    </row>
    <row r="37" spans="1:9" ht="47.25">
      <c r="A37" s="182" t="s">
        <v>480</v>
      </c>
      <c r="B37" s="175" t="s">
        <v>392</v>
      </c>
      <c r="G37" s="72"/>
      <c r="H37" s="72"/>
      <c r="I37" s="72"/>
    </row>
    <row r="38" spans="1:9" ht="47.25">
      <c r="A38" s="182" t="s">
        <v>481</v>
      </c>
      <c r="B38" s="175" t="s">
        <v>391</v>
      </c>
      <c r="G38" s="72"/>
      <c r="H38" s="72"/>
      <c r="I38" s="72"/>
    </row>
    <row r="39" spans="1:11" ht="52.5" customHeight="1">
      <c r="A39" s="182" t="s">
        <v>482</v>
      </c>
      <c r="B39" s="175" t="s">
        <v>429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1:12" ht="46.5" customHeight="1">
      <c r="A40" s="182" t="s">
        <v>483</v>
      </c>
      <c r="B40" s="175" t="s">
        <v>392</v>
      </c>
      <c r="C40" s="79"/>
      <c r="D40" s="53"/>
      <c r="E40" s="53"/>
      <c r="F40" s="53"/>
      <c r="G40" s="53"/>
      <c r="H40" s="53"/>
      <c r="I40" s="53"/>
      <c r="J40" s="53"/>
      <c r="K40" s="53"/>
      <c r="L40" s="53"/>
    </row>
    <row r="41" spans="1:11" ht="36" customHeight="1">
      <c r="A41" s="182" t="s">
        <v>484</v>
      </c>
      <c r="B41" s="175" t="s">
        <v>228</v>
      </c>
      <c r="C41" s="169"/>
      <c r="D41" s="51"/>
      <c r="E41" s="51"/>
      <c r="F41" s="51"/>
      <c r="G41" s="51"/>
      <c r="H41" s="51"/>
      <c r="I41" s="51"/>
      <c r="J41" s="51"/>
      <c r="K41" s="51"/>
    </row>
    <row r="42" spans="1:11" ht="33.75" customHeight="1">
      <c r="A42" s="182" t="s">
        <v>485</v>
      </c>
      <c r="B42" s="175" t="s">
        <v>228</v>
      </c>
      <c r="C42" s="169"/>
      <c r="D42" s="51"/>
      <c r="E42" s="51"/>
      <c r="F42" s="51"/>
      <c r="G42" s="51"/>
      <c r="H42" s="51"/>
      <c r="I42" s="51"/>
      <c r="J42" s="51"/>
      <c r="K42" s="51"/>
    </row>
    <row r="43" spans="1:11" ht="33.75" customHeight="1">
      <c r="A43" s="182" t="s">
        <v>486</v>
      </c>
      <c r="B43" s="175" t="s">
        <v>393</v>
      </c>
      <c r="C43" s="51"/>
      <c r="D43" s="51"/>
      <c r="E43" s="51"/>
      <c r="F43" s="51"/>
      <c r="G43" s="51"/>
      <c r="H43" s="51"/>
      <c r="I43" s="51"/>
      <c r="J43" s="51"/>
      <c r="K43" s="51"/>
    </row>
    <row r="44" spans="1:12" ht="52.5" customHeight="1">
      <c r="A44" s="182" t="s">
        <v>487</v>
      </c>
      <c r="B44" s="175" t="s">
        <v>392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1" ht="39.75" customHeight="1">
      <c r="A45" s="182" t="s">
        <v>488</v>
      </c>
      <c r="B45" s="175" t="s">
        <v>228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33.75" customHeight="1">
      <c r="A46" s="182" t="s">
        <v>489</v>
      </c>
      <c r="B46" s="175" t="s">
        <v>347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45" customHeight="1">
      <c r="A47" s="182" t="s">
        <v>490</v>
      </c>
      <c r="B47" s="175" t="s">
        <v>392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33.75" customHeight="1">
      <c r="A48" s="182" t="s">
        <v>491</v>
      </c>
      <c r="B48" s="175" t="s">
        <v>333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26.25" customHeight="1" thickBot="1">
      <c r="A49" s="183"/>
      <c r="B49" s="184"/>
      <c r="C49" s="79"/>
      <c r="D49" s="53"/>
      <c r="E49" s="53"/>
      <c r="F49" s="53"/>
      <c r="G49" s="53"/>
      <c r="H49" s="53"/>
      <c r="I49" s="53"/>
      <c r="J49" s="53"/>
      <c r="K49" s="53"/>
    </row>
    <row r="50" spans="2:11" ht="15.75" customHeight="1" hidden="1" thickBot="1">
      <c r="B50" s="368" t="s">
        <v>137</v>
      </c>
      <c r="C50" s="369"/>
      <c r="D50" s="369"/>
      <c r="E50" s="369"/>
      <c r="F50" s="369"/>
      <c r="G50" s="369"/>
      <c r="H50" s="369"/>
      <c r="I50" s="369"/>
      <c r="J50" s="369"/>
      <c r="K50" s="369"/>
    </row>
    <row r="51" spans="1:9" ht="36.75" customHeight="1" thickBot="1">
      <c r="A51" s="82" t="s">
        <v>110</v>
      </c>
      <c r="B51" s="70"/>
      <c r="C51" s="109"/>
      <c r="G51" s="72"/>
      <c r="H51" s="72"/>
      <c r="I51" s="72"/>
    </row>
    <row r="52" spans="1:9" ht="51" customHeight="1" hidden="1">
      <c r="A52" s="80"/>
      <c r="B52" s="81"/>
      <c r="C52" s="109"/>
      <c r="G52" s="72"/>
      <c r="H52" s="72"/>
      <c r="I52" s="72"/>
    </row>
    <row r="53" spans="1:12" ht="31.5">
      <c r="A53" s="60" t="s">
        <v>359</v>
      </c>
      <c r="B53" s="58" t="s">
        <v>348</v>
      </c>
      <c r="C53" s="79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78.75">
      <c r="A54" s="60" t="s">
        <v>363</v>
      </c>
      <c r="B54" s="58" t="s">
        <v>361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57.5">
      <c r="A55" s="60" t="s">
        <v>364</v>
      </c>
      <c r="B55" s="58" t="s">
        <v>365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9" ht="57" customHeight="1">
      <c r="A56" s="60" t="s">
        <v>350</v>
      </c>
      <c r="B56" s="58" t="s">
        <v>334</v>
      </c>
      <c r="G56" s="72"/>
      <c r="H56" s="72"/>
      <c r="I56" s="72"/>
    </row>
    <row r="57" spans="1:11" ht="37.5" customHeight="1">
      <c r="A57" s="60" t="s">
        <v>351</v>
      </c>
      <c r="B57" s="58" t="s">
        <v>226</v>
      </c>
      <c r="C57" s="79"/>
      <c r="D57" s="53"/>
      <c r="E57" s="53"/>
      <c r="F57" s="53"/>
      <c r="G57" s="53"/>
      <c r="H57" s="53"/>
      <c r="I57" s="53"/>
      <c r="J57" s="53"/>
      <c r="K57" s="53"/>
    </row>
    <row r="58" spans="1:11" ht="37.5" customHeight="1">
      <c r="A58" s="66" t="s">
        <v>352</v>
      </c>
      <c r="B58" s="58" t="s">
        <v>226</v>
      </c>
      <c r="C58" s="79"/>
      <c r="D58" s="53"/>
      <c r="E58" s="53"/>
      <c r="F58" s="53"/>
      <c r="G58" s="53"/>
      <c r="H58" s="53"/>
      <c r="I58" s="53"/>
      <c r="J58" s="53"/>
      <c r="K58" s="53"/>
    </row>
    <row r="59" spans="1:9" ht="15.75" customHeight="1" hidden="1" thickBot="1">
      <c r="A59" s="65"/>
      <c r="B59" s="65"/>
      <c r="G59" s="72"/>
      <c r="H59" s="72"/>
      <c r="I59" s="72"/>
    </row>
    <row r="60" spans="1:9" ht="24.75" customHeight="1">
      <c r="A60" s="65" t="s">
        <v>354</v>
      </c>
      <c r="B60" s="58" t="s">
        <v>226</v>
      </c>
      <c r="G60" s="72"/>
      <c r="H60" s="72"/>
      <c r="I60" s="72"/>
    </row>
    <row r="61" spans="1:9" ht="28.5" customHeight="1">
      <c r="A61" s="65" t="s">
        <v>355</v>
      </c>
      <c r="B61" s="65" t="s">
        <v>335</v>
      </c>
      <c r="G61" s="72"/>
      <c r="H61" s="72"/>
      <c r="I61" s="72"/>
    </row>
    <row r="62" spans="1:9" ht="15.75" customHeight="1" thickBot="1">
      <c r="A62" s="74"/>
      <c r="B62" s="74"/>
      <c r="G62" s="72"/>
      <c r="H62" s="72"/>
      <c r="I62" s="72"/>
    </row>
    <row r="63" spans="1:9" ht="24" customHeight="1">
      <c r="A63" s="366" t="s">
        <v>113</v>
      </c>
      <c r="B63" s="367"/>
      <c r="G63" s="72"/>
      <c r="H63" s="72"/>
      <c r="I63" s="72"/>
    </row>
    <row r="64" spans="1:9" ht="16.5" thickBot="1">
      <c r="A64" s="358"/>
      <c r="B64" s="361"/>
      <c r="G64" s="72"/>
      <c r="H64" s="72"/>
      <c r="I64" s="72"/>
    </row>
    <row r="65" spans="1:11" ht="37.5" customHeight="1">
      <c r="A65" s="124" t="s">
        <v>417</v>
      </c>
      <c r="B65" s="83" t="s">
        <v>389</v>
      </c>
      <c r="C65" s="3"/>
      <c r="D65" s="53"/>
      <c r="E65" s="53"/>
      <c r="F65" s="53"/>
      <c r="G65" s="53"/>
      <c r="H65" s="53"/>
      <c r="I65" s="53"/>
      <c r="J65" s="53"/>
      <c r="K65" s="53"/>
    </row>
    <row r="66" spans="1:11" ht="37.5" customHeight="1">
      <c r="A66" s="124" t="s">
        <v>419</v>
      </c>
      <c r="B66" s="83" t="s">
        <v>388</v>
      </c>
      <c r="C66" s="3"/>
      <c r="D66" s="53"/>
      <c r="E66" s="53"/>
      <c r="F66" s="53"/>
      <c r="G66" s="53"/>
      <c r="H66" s="53"/>
      <c r="I66" s="53"/>
      <c r="J66" s="53"/>
      <c r="K66" s="53"/>
    </row>
    <row r="67" spans="1:12" ht="54.75" customHeight="1">
      <c r="A67" s="124" t="s">
        <v>448</v>
      </c>
      <c r="B67" s="83" t="s">
        <v>449</v>
      </c>
      <c r="C67" s="77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54.75" customHeight="1">
      <c r="A68" s="124" t="s">
        <v>418</v>
      </c>
      <c r="B68" s="83" t="s">
        <v>450</v>
      </c>
      <c r="C68" s="79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31.5">
      <c r="A69" s="124" t="s">
        <v>451</v>
      </c>
      <c r="B69" s="83" t="s">
        <v>420</v>
      </c>
      <c r="C69" s="79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27.75" customHeight="1">
      <c r="A70" s="124" t="s">
        <v>452</v>
      </c>
      <c r="B70" s="83" t="s">
        <v>421</v>
      </c>
      <c r="C70" s="79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47.25">
      <c r="A71" s="124" t="s">
        <v>453</v>
      </c>
      <c r="B71" s="83" t="s">
        <v>422</v>
      </c>
      <c r="C71" s="59"/>
      <c r="D71" s="78"/>
      <c r="E71" s="78"/>
      <c r="F71" s="78"/>
      <c r="G71" s="78"/>
      <c r="H71" s="78"/>
      <c r="I71" s="78"/>
      <c r="J71" s="78"/>
      <c r="K71" s="78"/>
      <c r="L71" s="78"/>
    </row>
    <row r="72" spans="1:12" ht="23.25" customHeight="1">
      <c r="A72" s="124" t="s">
        <v>454</v>
      </c>
      <c r="B72" s="83" t="s">
        <v>390</v>
      </c>
      <c r="C72" s="59"/>
      <c r="D72" s="78"/>
      <c r="E72" s="78"/>
      <c r="F72" s="78"/>
      <c r="G72" s="78"/>
      <c r="H72" s="78"/>
      <c r="I72" s="78"/>
      <c r="J72" s="78"/>
      <c r="K72" s="78"/>
      <c r="L72" s="78"/>
    </row>
    <row r="73" spans="1:12" ht="30.75" customHeight="1" thickBot="1">
      <c r="A73" s="124" t="s">
        <v>455</v>
      </c>
      <c r="B73" s="83" t="s">
        <v>390</v>
      </c>
      <c r="C73" s="77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8.75" customHeight="1" thickBot="1">
      <c r="A74" s="50"/>
      <c r="B74" s="363"/>
      <c r="C74" s="364"/>
      <c r="D74" s="364"/>
      <c r="E74" s="364"/>
      <c r="F74" s="364"/>
      <c r="G74" s="364"/>
      <c r="H74" s="364"/>
      <c r="I74" s="364"/>
      <c r="J74" s="364"/>
      <c r="K74" s="364"/>
      <c r="L74" s="365"/>
    </row>
    <row r="75" spans="1:9" ht="18" customHeight="1">
      <c r="A75" s="366" t="s">
        <v>120</v>
      </c>
      <c r="B75" s="367"/>
      <c r="G75" s="72"/>
      <c r="H75" s="72"/>
      <c r="I75" s="72"/>
    </row>
    <row r="76" spans="1:9" ht="15.75" customHeight="1" thickBot="1">
      <c r="A76" s="358"/>
      <c r="B76" s="361"/>
      <c r="G76" s="72"/>
      <c r="H76" s="72"/>
      <c r="I76" s="72"/>
    </row>
    <row r="77" spans="1:11" ht="20.25" customHeight="1">
      <c r="A77" s="52" t="s">
        <v>353</v>
      </c>
      <c r="B77" s="52"/>
      <c r="C77" s="77"/>
      <c r="D77" s="53"/>
      <c r="E77" s="53"/>
      <c r="F77" s="53"/>
      <c r="G77" s="53"/>
      <c r="H77" s="53"/>
      <c r="I77" s="53"/>
      <c r="J77" s="53"/>
      <c r="K77" s="53"/>
    </row>
    <row r="78" spans="1:12" ht="17.25" customHeight="1" thickBot="1">
      <c r="A78" s="54"/>
      <c r="B78" s="52"/>
      <c r="C78" s="77"/>
      <c r="D78" s="53"/>
      <c r="E78" s="53"/>
      <c r="F78" s="53"/>
      <c r="G78" s="53"/>
      <c r="H78" s="53"/>
      <c r="I78" s="53"/>
      <c r="J78" s="53"/>
      <c r="K78" s="53"/>
      <c r="L78" s="53"/>
    </row>
    <row r="79" spans="1:9" ht="16.5" customHeight="1" hidden="1" thickBot="1">
      <c r="A79" s="73"/>
      <c r="B79" s="73"/>
      <c r="G79" s="72"/>
      <c r="H79" s="72"/>
      <c r="I79" s="72"/>
    </row>
    <row r="80" spans="1:9" ht="15.75">
      <c r="A80" s="366" t="s">
        <v>123</v>
      </c>
      <c r="B80" s="367"/>
      <c r="G80" s="72"/>
      <c r="H80" s="72"/>
      <c r="I80" s="72"/>
    </row>
    <row r="81" spans="1:9" ht="18" customHeight="1">
      <c r="A81" s="357"/>
      <c r="B81" s="360"/>
      <c r="G81" s="72"/>
      <c r="H81" s="72"/>
      <c r="I81" s="72"/>
    </row>
    <row r="82" spans="1:9" ht="18" customHeight="1">
      <c r="A82" s="359" t="s">
        <v>353</v>
      </c>
      <c r="B82" s="362"/>
      <c r="G82" s="72"/>
      <c r="H82" s="72"/>
      <c r="I82" s="72"/>
    </row>
    <row r="83" spans="1:9" ht="16.5" customHeight="1" hidden="1" thickBot="1">
      <c r="A83" s="359"/>
      <c r="B83" s="362"/>
      <c r="G83" s="72"/>
      <c r="H83" s="72"/>
      <c r="I83" s="72"/>
    </row>
    <row r="84" spans="1:9" ht="16.5" customHeight="1">
      <c r="A84" s="126"/>
      <c r="B84" s="130"/>
      <c r="G84" s="72"/>
      <c r="H84" s="72"/>
      <c r="I84" s="72"/>
    </row>
    <row r="85" spans="1:9" ht="15.75" customHeight="1">
      <c r="A85" s="357" t="s">
        <v>126</v>
      </c>
      <c r="B85" s="360"/>
      <c r="G85" s="72"/>
      <c r="H85" s="72"/>
      <c r="I85" s="72"/>
    </row>
    <row r="86" spans="1:9" ht="15.75" customHeight="1" thickBot="1">
      <c r="A86" s="358"/>
      <c r="B86" s="361"/>
      <c r="G86" s="72"/>
      <c r="H86" s="72"/>
      <c r="I86" s="72"/>
    </row>
    <row r="87" spans="1:12" s="62" customFormat="1" ht="15.75">
      <c r="A87" s="129" t="s">
        <v>353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2" s="62" customFormat="1" ht="15.75">
      <c r="A88" s="129"/>
      <c r="B88" s="58"/>
    </row>
    <row r="89" spans="1:12" ht="15.75">
      <c r="A89" s="127"/>
      <c r="B89" s="83"/>
      <c r="C89" s="128"/>
      <c r="D89" s="53"/>
      <c r="E89" s="53"/>
      <c r="F89" s="53"/>
      <c r="G89" s="53"/>
      <c r="H89" s="53"/>
      <c r="I89" s="53"/>
      <c r="J89" s="53"/>
      <c r="K89" s="53"/>
      <c r="L89" s="53"/>
    </row>
    <row r="90" s="72" customFormat="1" ht="15.75"/>
    <row r="91" s="72" customFormat="1" ht="15.75"/>
    <row r="92" s="72" customFormat="1" ht="15.75"/>
    <row r="93" s="72" customFormat="1" ht="15.75"/>
    <row r="94" s="72" customFormat="1" ht="15.75"/>
    <row r="95" s="72" customFormat="1" ht="15.75"/>
    <row r="96" s="72" customFormat="1" ht="15.75"/>
    <row r="97" s="72" customFormat="1" ht="15.75"/>
    <row r="98" s="72" customFormat="1" ht="15.75"/>
    <row r="99" s="72" customFormat="1" ht="15.75"/>
    <row r="100" s="72" customFormat="1" ht="15.75"/>
    <row r="101" s="72" customFormat="1" ht="15.75"/>
    <row r="102" s="72" customFormat="1" ht="15.75"/>
    <row r="103" s="72" customFormat="1" ht="15.75"/>
    <row r="104" s="72" customFormat="1" ht="15.75"/>
    <row r="105" s="72" customFormat="1" ht="15.75"/>
    <row r="106" s="72" customFormat="1" ht="15.75"/>
    <row r="107" s="72" customFormat="1" ht="15.75" customHeight="1"/>
    <row r="108" s="72" customFormat="1" ht="15" customHeight="1"/>
    <row r="109" s="72" customFormat="1" ht="15.75"/>
    <row r="110" s="72" customFormat="1" ht="15.75"/>
    <row r="111" s="72" customFormat="1" ht="15.75"/>
    <row r="112" s="72" customFormat="1" ht="15.75"/>
    <row r="113" s="72" customFormat="1" ht="15.75"/>
    <row r="114" s="72" customFormat="1" ht="15.75"/>
    <row r="115" s="72" customFormat="1" ht="15.75"/>
    <row r="116" s="72" customFormat="1" ht="15.75"/>
    <row r="117" s="72" customFormat="1" ht="15.75" customHeight="1"/>
    <row r="118" s="72" customFormat="1" ht="15" customHeight="1"/>
    <row r="119" s="72" customFormat="1" ht="64.5" customHeight="1"/>
    <row r="120" s="72" customFormat="1" ht="15.75"/>
    <row r="121" s="72" customFormat="1" ht="15.75"/>
    <row r="122" s="72" customFormat="1" ht="15.75"/>
    <row r="123" s="72" customFormat="1" ht="15.75"/>
    <row r="124" s="72" customFormat="1" ht="15.75"/>
    <row r="125" s="72" customFormat="1" ht="15.75"/>
    <row r="126" s="72" customFormat="1" ht="15.75"/>
    <row r="127" s="72" customFormat="1" ht="15.75" customHeight="1"/>
    <row r="128" s="72" customFormat="1" ht="15" customHeight="1"/>
    <row r="129" s="72" customFormat="1" ht="15.75"/>
    <row r="130" s="72" customFormat="1" ht="15.75"/>
    <row r="131" s="72" customFormat="1" ht="15.75"/>
    <row r="132" s="72" customFormat="1" ht="15.75"/>
    <row r="133" s="72" customFormat="1" ht="15.75"/>
    <row r="134" s="72" customFormat="1" ht="15.75"/>
    <row r="135" spans="7:9" s="72" customFormat="1" ht="15.75" customHeight="1">
      <c r="G135" s="75"/>
      <c r="H135" s="76"/>
      <c r="I135" s="76"/>
    </row>
    <row r="136" spans="7:9" s="72" customFormat="1" ht="15.75">
      <c r="G136" s="75"/>
      <c r="H136" s="76"/>
      <c r="I136" s="76"/>
    </row>
    <row r="137" spans="7:9" s="72" customFormat="1" ht="15.75">
      <c r="G137" s="75"/>
      <c r="H137" s="76"/>
      <c r="I137" s="76"/>
    </row>
    <row r="138" spans="7:9" s="72" customFormat="1" ht="15.75">
      <c r="G138" s="75"/>
      <c r="H138" s="76"/>
      <c r="I138" s="76"/>
    </row>
    <row r="139" spans="7:9" s="72" customFormat="1" ht="15.75">
      <c r="G139" s="75"/>
      <c r="H139" s="76"/>
      <c r="I139" s="76"/>
    </row>
    <row r="140" spans="7:9" s="72" customFormat="1" ht="15.75">
      <c r="G140" s="75"/>
      <c r="H140" s="76"/>
      <c r="I140" s="76"/>
    </row>
    <row r="141" spans="7:9" s="72" customFormat="1" ht="15.75">
      <c r="G141" s="75"/>
      <c r="H141" s="76"/>
      <c r="I141" s="76"/>
    </row>
    <row r="142" spans="7:9" s="72" customFormat="1" ht="15.75">
      <c r="G142" s="75"/>
      <c r="H142" s="76"/>
      <c r="I142" s="76"/>
    </row>
    <row r="143" spans="7:9" s="72" customFormat="1" ht="15.75">
      <c r="G143" s="75"/>
      <c r="H143" s="76"/>
      <c r="I143" s="76"/>
    </row>
    <row r="144" spans="7:9" s="72" customFormat="1" ht="15.75">
      <c r="G144" s="75"/>
      <c r="H144" s="76"/>
      <c r="I144" s="76"/>
    </row>
    <row r="145" spans="7:9" s="72" customFormat="1" ht="15.75">
      <c r="G145" s="75"/>
      <c r="H145" s="76"/>
      <c r="I145" s="76"/>
    </row>
    <row r="146" spans="7:9" s="72" customFormat="1" ht="15.75">
      <c r="G146" s="75"/>
      <c r="H146" s="76"/>
      <c r="I146" s="76"/>
    </row>
    <row r="147" spans="7:9" s="72" customFormat="1" ht="15.75">
      <c r="G147" s="75"/>
      <c r="H147" s="76"/>
      <c r="I147" s="76"/>
    </row>
    <row r="148" spans="7:9" s="72" customFormat="1" ht="15.75">
      <c r="G148" s="75"/>
      <c r="H148" s="76"/>
      <c r="I148" s="76"/>
    </row>
    <row r="149" spans="7:9" s="72" customFormat="1" ht="15.75">
      <c r="G149" s="75"/>
      <c r="H149" s="76"/>
      <c r="I149" s="76"/>
    </row>
    <row r="150" spans="7:9" s="72" customFormat="1" ht="15.75">
      <c r="G150" s="75"/>
      <c r="H150" s="76"/>
      <c r="I150" s="76"/>
    </row>
    <row r="151" spans="7:9" s="72" customFormat="1" ht="15.75">
      <c r="G151" s="75"/>
      <c r="H151" s="76"/>
      <c r="I151" s="76"/>
    </row>
    <row r="152" spans="7:9" s="72" customFormat="1" ht="15.75">
      <c r="G152" s="75"/>
      <c r="H152" s="76"/>
      <c r="I152" s="76"/>
    </row>
    <row r="153" spans="7:9" s="72" customFormat="1" ht="15.75">
      <c r="G153" s="75"/>
      <c r="H153" s="76"/>
      <c r="I153" s="76"/>
    </row>
    <row r="154" spans="7:9" s="72" customFormat="1" ht="15.75">
      <c r="G154" s="75"/>
      <c r="H154" s="76"/>
      <c r="I154" s="76"/>
    </row>
    <row r="155" spans="7:9" s="72" customFormat="1" ht="15.75">
      <c r="G155" s="75"/>
      <c r="H155" s="76"/>
      <c r="I155" s="76"/>
    </row>
    <row r="156" spans="7:9" s="72" customFormat="1" ht="15.75">
      <c r="G156" s="75"/>
      <c r="H156" s="76"/>
      <c r="I156" s="76"/>
    </row>
    <row r="157" spans="7:9" s="72" customFormat="1" ht="15.75">
      <c r="G157" s="75"/>
      <c r="H157" s="76"/>
      <c r="I157" s="76"/>
    </row>
    <row r="158" spans="7:9" s="72" customFormat="1" ht="15.75">
      <c r="G158" s="75"/>
      <c r="H158" s="76"/>
      <c r="I158" s="76"/>
    </row>
    <row r="159" spans="7:9" s="72" customFormat="1" ht="15.75">
      <c r="G159" s="75"/>
      <c r="H159" s="76"/>
      <c r="I159" s="76"/>
    </row>
    <row r="160" spans="7:9" s="72" customFormat="1" ht="15.75">
      <c r="G160" s="75"/>
      <c r="H160" s="76"/>
      <c r="I160" s="76"/>
    </row>
    <row r="161" spans="7:9" s="72" customFormat="1" ht="15.75">
      <c r="G161" s="75"/>
      <c r="H161" s="76"/>
      <c r="I161" s="76"/>
    </row>
    <row r="162" spans="7:9" s="72" customFormat="1" ht="15.75">
      <c r="G162" s="75"/>
      <c r="H162" s="76"/>
      <c r="I162" s="76"/>
    </row>
    <row r="163" spans="7:9" s="72" customFormat="1" ht="15.75">
      <c r="G163" s="75"/>
      <c r="H163" s="76"/>
      <c r="I163" s="76"/>
    </row>
    <row r="164" spans="7:9" s="72" customFormat="1" ht="15.75">
      <c r="G164" s="75"/>
      <c r="H164" s="76"/>
      <c r="I164" s="76"/>
    </row>
    <row r="165" spans="7:9" s="72" customFormat="1" ht="15.75">
      <c r="G165" s="75"/>
      <c r="H165" s="76"/>
      <c r="I165" s="76"/>
    </row>
    <row r="166" spans="7:9" s="72" customFormat="1" ht="15.75">
      <c r="G166" s="75"/>
      <c r="H166" s="76"/>
      <c r="I166" s="76"/>
    </row>
    <row r="167" spans="7:9" s="72" customFormat="1" ht="15.75">
      <c r="G167" s="75"/>
      <c r="H167" s="76"/>
      <c r="I167" s="76"/>
    </row>
    <row r="168" spans="7:9" s="72" customFormat="1" ht="15.75">
      <c r="G168" s="75"/>
      <c r="H168" s="76"/>
      <c r="I168" s="76"/>
    </row>
    <row r="169" spans="7:9" s="72" customFormat="1" ht="15.75">
      <c r="G169" s="75"/>
      <c r="H169" s="76"/>
      <c r="I169" s="76"/>
    </row>
    <row r="170" spans="7:9" s="72" customFormat="1" ht="15.75">
      <c r="G170" s="75"/>
      <c r="H170" s="76"/>
      <c r="I170" s="76"/>
    </row>
    <row r="171" spans="7:9" s="72" customFormat="1" ht="15.75">
      <c r="G171" s="75"/>
      <c r="H171" s="76"/>
      <c r="I171" s="76"/>
    </row>
    <row r="172" spans="7:9" s="72" customFormat="1" ht="15.75">
      <c r="G172" s="75"/>
      <c r="H172" s="76"/>
      <c r="I172" s="76"/>
    </row>
    <row r="173" spans="7:9" s="72" customFormat="1" ht="15.75">
      <c r="G173" s="75"/>
      <c r="H173" s="76"/>
      <c r="I173" s="76"/>
    </row>
    <row r="174" spans="7:9" s="72" customFormat="1" ht="15.75">
      <c r="G174" s="75"/>
      <c r="H174" s="76"/>
      <c r="I174" s="76"/>
    </row>
    <row r="175" spans="7:9" s="72" customFormat="1" ht="15.75">
      <c r="G175" s="75"/>
      <c r="H175" s="76"/>
      <c r="I175" s="76"/>
    </row>
    <row r="176" spans="7:9" s="72" customFormat="1" ht="15.75">
      <c r="G176" s="75"/>
      <c r="H176" s="76"/>
      <c r="I176" s="76"/>
    </row>
    <row r="177" spans="7:9" s="72" customFormat="1" ht="15.75">
      <c r="G177" s="75"/>
      <c r="H177" s="76"/>
      <c r="I177" s="76"/>
    </row>
    <row r="178" spans="7:9" s="72" customFormat="1" ht="15.75">
      <c r="G178" s="75"/>
      <c r="H178" s="76"/>
      <c r="I178" s="76"/>
    </row>
    <row r="179" spans="7:9" s="72" customFormat="1" ht="15.75">
      <c r="G179" s="75"/>
      <c r="H179" s="76"/>
      <c r="I179" s="76"/>
    </row>
    <row r="180" spans="7:9" s="72" customFormat="1" ht="15.75">
      <c r="G180" s="75"/>
      <c r="H180" s="76"/>
      <c r="I180" s="76"/>
    </row>
    <row r="181" spans="7:9" s="72" customFormat="1" ht="15.75">
      <c r="G181" s="75"/>
      <c r="H181" s="76"/>
      <c r="I181" s="76"/>
    </row>
    <row r="182" spans="7:9" s="72" customFormat="1" ht="15.75">
      <c r="G182" s="75"/>
      <c r="H182" s="76"/>
      <c r="I182" s="76"/>
    </row>
    <row r="183" spans="7:9" s="72" customFormat="1" ht="15.75">
      <c r="G183" s="75"/>
      <c r="H183" s="76"/>
      <c r="I183" s="76"/>
    </row>
  </sheetData>
  <sheetProtection/>
  <mergeCells count="25">
    <mergeCell ref="A5:B5"/>
    <mergeCell ref="A85:A86"/>
    <mergeCell ref="A82:A83"/>
    <mergeCell ref="B85:B86"/>
    <mergeCell ref="B82:B83"/>
    <mergeCell ref="B74:L74"/>
    <mergeCell ref="A63:A64"/>
    <mergeCell ref="B63:B64"/>
    <mergeCell ref="A35:A36"/>
    <mergeCell ref="B80:B81"/>
    <mergeCell ref="A80:A81"/>
    <mergeCell ref="B35:B36"/>
    <mergeCell ref="B50:K50"/>
    <mergeCell ref="A75:A76"/>
    <mergeCell ref="B75:B76"/>
    <mergeCell ref="A6:B6"/>
    <mergeCell ref="A7:B7"/>
    <mergeCell ref="A8:B8"/>
    <mergeCell ref="A30:A31"/>
    <mergeCell ref="B30:B31"/>
    <mergeCell ref="A10:B10"/>
    <mergeCell ref="A13:A14"/>
    <mergeCell ref="B13:B14"/>
    <mergeCell ref="A15:A16"/>
    <mergeCell ref="B15:B1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72" r:id="rId2"/>
  <rowBreaks count="1" manualBreakCount="1">
    <brk id="50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(BR-L1215 CAESB) - Jan 2016</dc:title>
  <dc:subject/>
  <dc:creator>Bruno Costa</dc:creator>
  <cp:keywords/>
  <dc:description/>
  <cp:lastModifiedBy>IADB</cp:lastModifiedBy>
  <cp:lastPrinted>2016-01-13T14:14:40Z</cp:lastPrinted>
  <dcterms:created xsi:type="dcterms:W3CDTF">2011-03-30T14:45:37Z</dcterms:created>
  <dcterms:modified xsi:type="dcterms:W3CDTF">2016-02-12T17:26:54Z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0x01010046CF21643EE8D14686A648AA6DAD089200B510B7F5E61BAD4292B8F2F198CBF835</vt:lpwstr>
  </property>
  <property fmtid="{D5CDD505-2E9C-101B-9397-08002B2CF9AE}" pid="3" name="_dlc_DocIdItemGuid">
    <vt:lpwstr>b05b6d37-9aab-412e-9203-45ccc6e81287</vt:lpwstr>
  </property>
  <property fmtid="{D5CDD505-2E9C-101B-9397-08002B2CF9AE}" pid="4" name="_dlc_DocId">
    <vt:lpwstr>QP2HN7R66WCR-10-236</vt:lpwstr>
  </property>
  <property fmtid="{D5CDD505-2E9C-101B-9397-08002B2CF9AE}" pid="5" name="_dlc_DocIdUrl">
    <vt:lpwstr>http://ep.caesb/sites/pre/_layouts/15/DocIdRedir.aspx?ID=QP2HN7R66WCR-10-236, QP2HN7R66WCR-10-236</vt:lpwstr>
  </property>
  <property fmtid="{D5CDD505-2E9C-101B-9397-08002B2CF9AE}" pid="6" name="TaxKeywordTaxHTField">
    <vt:lpwstr/>
  </property>
  <property fmtid="{D5CDD505-2E9C-101B-9397-08002B2CF9AE}" pid="7" name="fd0e48b6a66848a9885f717e5bbf40c4">
    <vt:lpwstr>Goods and Services|5bfebf1b-9f1f-4411-b1dd-4c19b807b799</vt:lpwstr>
  </property>
  <property fmtid="{D5CDD505-2E9C-101B-9397-08002B2CF9AE}" pid="8" name="Series_x0020_Operations_x0020_IDB">
    <vt:lpwstr>7;#Procurement Administration|d8145667-6247-4db3-9e42-91a14331cc81</vt:lpwstr>
  </property>
  <property fmtid="{D5CDD505-2E9C-101B-9397-08002B2CF9AE}" pid="9" name="Sub_x002d_Sector">
    <vt:lpwstr/>
  </property>
  <property fmtid="{D5CDD505-2E9C-101B-9397-08002B2CF9AE}" pid="10" name="TaxKeyword">
    <vt:lpwstr/>
  </property>
  <property fmtid="{D5CDD505-2E9C-101B-9397-08002B2CF9AE}" pid="11" name="m555d3814edf4817b4410a4e57f94ce9">
    <vt:lpwstr/>
  </property>
  <property fmtid="{D5CDD505-2E9C-101B-9397-08002B2CF9AE}" pid="12" name="e559ffcc31d34167856647188be35015">
    <vt:lpwstr/>
  </property>
  <property fmtid="{D5CDD505-2E9C-101B-9397-08002B2CF9AE}" pid="13" name="c456731dbc904a5fb605ec556c33e883">
    <vt:lpwstr/>
  </property>
  <property fmtid="{D5CDD505-2E9C-101B-9397-08002B2CF9AE}" pid="14" name="Function Operations IDB">
    <vt:lpwstr>8;#Goods and Services|5bfebf1b-9f1f-4411-b1dd-4c19b807b799</vt:lpwstr>
  </property>
  <property fmtid="{D5CDD505-2E9C-101B-9397-08002B2CF9AE}" pid="15" name="o5138a91267540169645e33d09c9ddc6">
    <vt:lpwstr>Procurement Administration|d8145667-6247-4db3-9e42-91a14331cc81</vt:lpwstr>
  </property>
  <property fmtid="{D5CDD505-2E9C-101B-9397-08002B2CF9AE}" pid="16" name="Sector IDB">
    <vt:lpwstr/>
  </property>
  <property fmtid="{D5CDD505-2E9C-101B-9397-08002B2CF9AE}" pid="17" name="Fund IDB">
    <vt:lpwstr/>
  </property>
  <property fmtid="{D5CDD505-2E9C-101B-9397-08002B2CF9AE}" pid="18" name="j8b96605ee2f4c4e988849e658583fee">
    <vt:lpwstr/>
  </property>
  <property fmtid="{D5CDD505-2E9C-101B-9397-08002B2CF9AE}" pid="19" name="Country">
    <vt:lpwstr/>
  </property>
  <property fmtid="{D5CDD505-2E9C-101B-9397-08002B2CF9AE}" pid="20" name="TaxCatchAll">
    <vt:lpwstr>8;#Goods and Services|5bfebf1b-9f1f-4411-b1dd-4c19b807b799;#7;#Procurement Administration|d8145667-6247-4db3-9e42-91a14331cc81</vt:lpwstr>
  </property>
  <property fmtid="{D5CDD505-2E9C-101B-9397-08002B2CF9AE}" pid="21" name="display_urn:schemas-microsoft-com:office:office#Editor">
    <vt:lpwstr>Vieira, Haroldo dos Santos</vt:lpwstr>
  </property>
  <property fmtid="{D5CDD505-2E9C-101B-9397-08002B2CF9AE}" pid="22" name="Project Number">
    <vt:lpwstr>BR-L1215</vt:lpwstr>
  </property>
  <property fmtid="{D5CDD505-2E9C-101B-9397-08002B2CF9AE}" pid="23" name="Project Document Type">
    <vt:lpwstr/>
  </property>
  <property fmtid="{D5CDD505-2E9C-101B-9397-08002B2CF9AE}" pid="24" name="Document Author">
    <vt:lpwstr>Mendez Torrico, E. Gustavo</vt:lpwstr>
  </property>
  <property fmtid="{D5CDD505-2E9C-101B-9397-08002B2CF9AE}" pid="25" name="Series Operations IDB">
    <vt:lpwstr>7</vt:lpwstr>
  </property>
  <property fmtid="{D5CDD505-2E9C-101B-9397-08002B2CF9AE}" pid="26" name="Migration Info">
    <vt:lpwstr>&lt;Data&gt;&lt;APPLICATION&gt;MS EXCEL&lt;/APPLICATION&gt;&lt;USER_STAGE&gt;Procurement Plan&lt;/USER_STAGE&gt;&lt;PD_OBJ_TYPE&gt;0&lt;/PD_OBJ_TYPE&gt;&lt;MAKERECORD&gt;N&lt;/MAKERECORD&gt;&lt;PD_FILEPT_NO&gt;PO-BR-L1215-GS&lt;/PD_FILEPT_NO&gt;&lt;/Data&gt;</vt:lpwstr>
  </property>
  <property fmtid="{D5CDD505-2E9C-101B-9397-08002B2CF9AE}" pid="27" name="Approval Number">
    <vt:lpwstr>3168/OC-BR,BR-L1215</vt:lpwstr>
  </property>
  <property fmtid="{D5CDD505-2E9C-101B-9397-08002B2CF9AE}" pid="28" name="Disclosure Activity">
    <vt:lpwstr>Procurement Plan</vt:lpwstr>
  </property>
  <property fmtid="{D5CDD505-2E9C-101B-9397-08002B2CF9AE}" pid="29" name="Document Language IDB">
    <vt:lpwstr>Portuguese</vt:lpwstr>
  </property>
  <property fmtid="{D5CDD505-2E9C-101B-9397-08002B2CF9AE}" pid="30" name="Fiscal Year IDB">
    <vt:lpwstr>2016</vt:lpwstr>
  </property>
  <property fmtid="{D5CDD505-2E9C-101B-9397-08002B2CF9AE}" pid="31" name="Access to Information Policy">
    <vt:lpwstr>Public</vt:lpwstr>
  </property>
  <property fmtid="{D5CDD505-2E9C-101B-9397-08002B2CF9AE}" pid="32" name="Other Author">
    <vt:lpwstr/>
  </property>
  <property fmtid="{D5CDD505-2E9C-101B-9397-08002B2CF9AE}" pid="33" name="Division or Unit">
    <vt:lpwstr>CSC/CBR</vt:lpwstr>
  </property>
  <property fmtid="{D5CDD505-2E9C-101B-9397-08002B2CF9AE}" pid="34" name="Business Area">
    <vt:lpwstr/>
  </property>
  <property fmtid="{D5CDD505-2E9C-101B-9397-08002B2CF9AE}" pid="35" name="Webtopic">
    <vt:lpwstr>GENERIC</vt:lpwstr>
  </property>
  <property fmtid="{D5CDD505-2E9C-101B-9397-08002B2CF9AE}" pid="36" name="display_urn:schemas-microsoft-com:office:office#Author">
    <vt:lpwstr>Vieira, Haroldo dos Santos</vt:lpwstr>
  </property>
  <property fmtid="{D5CDD505-2E9C-101B-9397-08002B2CF9AE}" pid="37" name="From:">
    <vt:lpwstr/>
  </property>
  <property fmtid="{D5CDD505-2E9C-101B-9397-08002B2CF9AE}" pid="38" name="To:">
    <vt:lpwstr/>
  </property>
  <property fmtid="{D5CDD505-2E9C-101B-9397-08002B2CF9AE}" pid="39" name="Identifier">
    <vt:lpwstr>Plano de Aquisições FULL DOC</vt:lpwstr>
  </property>
  <property fmtid="{D5CDD505-2E9C-101B-9397-08002B2CF9AE}" pid="40" name="IDBDocs Number">
    <vt:lpwstr>40115858</vt:lpwstr>
  </property>
</Properties>
</file>