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19440" windowHeight="11760" tabRatio="594" activeTab="0"/>
  </bookViews>
  <sheets>
    <sheet name="BUDGET" sheetId="1" r:id="rId1"/>
    <sheet name="G1 - ADMIN" sheetId="2" r:id="rId2"/>
    <sheet name="G2 - CLASSES" sheetId="3" r:id="rId3"/>
    <sheet name="G3 - LABO" sheetId="4" r:id="rId4"/>
    <sheet name="G4 - DIVERS" sheetId="5" r:id="rId5"/>
    <sheet name="Dortoir" sheetId="6" r:id="rId6"/>
  </sheets>
  <definedNames/>
  <calcPr fullCalcOnLoad="1"/>
</workbook>
</file>

<file path=xl/sharedStrings.xml><?xml version="1.0" encoding="utf-8"?>
<sst xmlns="http://schemas.openxmlformats.org/spreadsheetml/2006/main" count="326" uniqueCount="216">
  <si>
    <t>Auditorium</t>
  </si>
  <si>
    <t>Décanat</t>
  </si>
  <si>
    <t>LABORATOIRES</t>
  </si>
  <si>
    <t>TOTAL</t>
  </si>
  <si>
    <t>Premier cycle</t>
  </si>
  <si>
    <t>m2</t>
  </si>
  <si>
    <t>Salles additionnelles</t>
  </si>
  <si>
    <t xml:space="preserve">Physique </t>
  </si>
  <si>
    <t xml:space="preserve">Entomologie </t>
  </si>
  <si>
    <t xml:space="preserve">Informatique </t>
  </si>
  <si>
    <t xml:space="preserve">Phytopathologie </t>
  </si>
  <si>
    <t>Recherche</t>
  </si>
  <si>
    <t>Directeur</t>
  </si>
  <si>
    <t>Secretaire</t>
  </si>
  <si>
    <t>Doyen</t>
  </si>
  <si>
    <t>Vice-Doyen aux Affaires Académiques</t>
  </si>
  <si>
    <t>Sols</t>
  </si>
  <si>
    <t>Professeur à temps plein</t>
  </si>
  <si>
    <t>Professeur à temps plein (4)</t>
  </si>
  <si>
    <t>Professeur à temps plein (3)</t>
  </si>
  <si>
    <t>Professeur à temps plein (7)</t>
  </si>
  <si>
    <t>Professeur à temps plein (6)</t>
  </si>
  <si>
    <t>Salle d'attente</t>
  </si>
  <si>
    <t>Consultant ou coopérant</t>
  </si>
  <si>
    <t>Toilettes</t>
  </si>
  <si>
    <t>Salle à manger</t>
  </si>
  <si>
    <t>Total</t>
  </si>
  <si>
    <t>Vice-Doyen à la recherche</t>
  </si>
  <si>
    <t>Secretaire du doyen</t>
  </si>
  <si>
    <t>Secretaire du vice-doyen acad.</t>
  </si>
  <si>
    <t>Secretaire du vice-doyen rech.</t>
  </si>
  <si>
    <t>Depots</t>
  </si>
  <si>
    <t>Administrateur</t>
  </si>
  <si>
    <t>Comptable en chef</t>
  </si>
  <si>
    <t>Comptable publique</t>
  </si>
  <si>
    <t>Administrateur adjoint</t>
  </si>
  <si>
    <t>Service de biens et matériels, Intendance et transport</t>
  </si>
  <si>
    <t>Secretariat et attente de l'Administration</t>
  </si>
  <si>
    <t>Administration et Comptabilité</t>
  </si>
  <si>
    <t>Salle de vidéoconférence</t>
  </si>
  <si>
    <t>Salle de jeux</t>
  </si>
  <si>
    <t>Salle de Gymnastique</t>
  </si>
  <si>
    <t>Infirmerie</t>
  </si>
  <si>
    <t>Office dinette</t>
  </si>
  <si>
    <t>Service de comptabilité (5)</t>
  </si>
  <si>
    <t>Zootechnie</t>
  </si>
  <si>
    <t>Secretaire General</t>
  </si>
  <si>
    <t>Salle de réunion polyvalente</t>
  </si>
  <si>
    <t>Archives</t>
  </si>
  <si>
    <t>Qu.</t>
  </si>
  <si>
    <t>Surfaces utiles</t>
  </si>
  <si>
    <t>Calcul des surfaces</t>
  </si>
  <si>
    <t xml:space="preserve">Projet de reconstruction de la Faculté d’Agronomie et de Médecine Vétérinaire </t>
  </si>
  <si>
    <t>Tronc commun:</t>
  </si>
  <si>
    <t>Ressources Naturelles et de l’Environnement:</t>
  </si>
  <si>
    <t>Production Animale:</t>
  </si>
  <si>
    <t>Phytotechnie:</t>
  </si>
  <si>
    <t>Economie et le Développement Rural:</t>
  </si>
  <si>
    <t>Génie Rural:</t>
  </si>
  <si>
    <t>Sciences et Technologie Alimentaires:</t>
  </si>
  <si>
    <t>CLASSES</t>
  </si>
  <si>
    <t>nb. classe</t>
  </si>
  <si>
    <t>m2/classe</t>
  </si>
  <si>
    <t>Laboratoire chimie-biochimie</t>
  </si>
  <si>
    <t>Hydraulique</t>
  </si>
  <si>
    <t>Enseignement et recherches</t>
  </si>
  <si>
    <t>Deuxième cycle</t>
  </si>
  <si>
    <t>Maîtrise 1</t>
  </si>
  <si>
    <t>Maîtrise 2</t>
  </si>
  <si>
    <t>CALCUL DES SURFACES</t>
  </si>
  <si>
    <t>.1</t>
  </si>
  <si>
    <t>.2</t>
  </si>
  <si>
    <t>.3</t>
  </si>
  <si>
    <t>.4</t>
  </si>
  <si>
    <t>.5</t>
  </si>
  <si>
    <t>.6</t>
  </si>
  <si>
    <t>.7</t>
  </si>
  <si>
    <t>.8</t>
  </si>
  <si>
    <t>M2</t>
  </si>
  <si>
    <t>GROUPE 2 - CLASSES</t>
  </si>
  <si>
    <t>Bloc 2 - Ressources Naturelles et de l’Environnement</t>
  </si>
  <si>
    <t>Bloc 3 - Production animale</t>
  </si>
  <si>
    <t>Bloc 4 - Phytotechnie</t>
  </si>
  <si>
    <t>Bloc 5 - Economie et le Développement Rural</t>
  </si>
  <si>
    <t>Bloc 6 - Génie rural</t>
  </si>
  <si>
    <t>Bloc 7 - Sciences et Technologie Alimentaires</t>
  </si>
  <si>
    <t>Sous-total</t>
  </si>
  <si>
    <t>Espaces additionnels:</t>
  </si>
  <si>
    <t>TOTAUX</t>
  </si>
  <si>
    <t>nb. lab</t>
  </si>
  <si>
    <t>m2/lab</t>
  </si>
  <si>
    <t>Production animale:</t>
  </si>
  <si>
    <t>GROUPE 3 - LABORATOIRES</t>
  </si>
  <si>
    <t>Bureaux des départements</t>
  </si>
  <si>
    <t>M2 utile</t>
  </si>
  <si>
    <t>Bibliothèques</t>
  </si>
  <si>
    <t>Surplus pour circulations et escalier</t>
  </si>
  <si>
    <t>Total m2 brut estimatif</t>
  </si>
  <si>
    <t>CONSTRUCTIONS</t>
  </si>
  <si>
    <t>GROUPE 4 - DIVERS ET COMMUNS</t>
  </si>
  <si>
    <t>DIVERS ET COMMUNS</t>
  </si>
  <si>
    <t>Herbier National Erick Léonard Ekman</t>
  </si>
  <si>
    <t>Cafétéria</t>
  </si>
  <si>
    <t>Salle de réunion, d'études et d'échanges</t>
  </si>
  <si>
    <t>AMENAGEMENTS EXTERIEURS</t>
  </si>
  <si>
    <t>EQUIPPEMENTS</t>
  </si>
  <si>
    <t>TOILETTES EXTERIEURS</t>
  </si>
  <si>
    <t>FOSSES 160 M3</t>
  </si>
  <si>
    <t>LANDSCAPE / JARDINS</t>
  </si>
  <si>
    <t>PARKINGS</t>
  </si>
  <si>
    <t xml:space="preserve">DRAINAGES </t>
  </si>
  <si>
    <t>RESERVOIR 100 M3</t>
  </si>
  <si>
    <t>AIRES DE JEUX</t>
  </si>
  <si>
    <t>prix/un.</t>
  </si>
  <si>
    <t>un.</t>
  </si>
  <si>
    <t>m3</t>
  </si>
  <si>
    <t>fft</t>
  </si>
  <si>
    <t>1</t>
  </si>
  <si>
    <t>2</t>
  </si>
  <si>
    <t>SOUS TOTAL 1+2</t>
  </si>
  <si>
    <t>3</t>
  </si>
  <si>
    <t>SOUS TOTAL 3</t>
  </si>
  <si>
    <t>SOUS-TOTAL 4</t>
  </si>
  <si>
    <t>4</t>
  </si>
  <si>
    <t>5</t>
  </si>
  <si>
    <t>6</t>
  </si>
  <si>
    <t>7</t>
  </si>
  <si>
    <t>8</t>
  </si>
  <si>
    <t>9</t>
  </si>
  <si>
    <t>10</t>
  </si>
  <si>
    <t>11</t>
  </si>
  <si>
    <t>s/total</t>
  </si>
  <si>
    <t>GRAND TOTAL USD</t>
  </si>
  <si>
    <t xml:space="preserve">12 </t>
  </si>
  <si>
    <t>GRAND TOTAL HTG</t>
  </si>
  <si>
    <t>taux</t>
  </si>
  <si>
    <t>BUDGET ESTIMATIF</t>
  </si>
  <si>
    <t>Bloc 1 - Tronc commun (Amphithéâtres)</t>
  </si>
  <si>
    <t xml:space="preserve">Biotechnologie </t>
  </si>
  <si>
    <t>Biologie/zoologie/Ento./Phyto.</t>
  </si>
  <si>
    <t>IMPREVUS</t>
  </si>
  <si>
    <t>ETUDES ET CONCEPTION</t>
  </si>
  <si>
    <t>COUT DE GESTION ET DE LOGISTIQUE</t>
  </si>
  <si>
    <t>SUPERVISION DES TRAVAUX</t>
  </si>
  <si>
    <t>GROUPE 5 - DORTOIR</t>
  </si>
  <si>
    <t>Budget</t>
  </si>
  <si>
    <t>C. unit.</t>
  </si>
  <si>
    <t>C. total</t>
  </si>
  <si>
    <t>Total dortoir</t>
  </si>
  <si>
    <t>Paquet</t>
  </si>
  <si>
    <t>DEMOLITION DES BATIMENTSSTA ET DORTOIR</t>
  </si>
  <si>
    <t>FFT</t>
  </si>
  <si>
    <t xml:space="preserve"> DORTOIR (logement, cafeteria, Gynm, Sport, Basket ball)</t>
  </si>
  <si>
    <t>Terrain basket (13m*22m)</t>
  </si>
  <si>
    <t>Nb d'étudiants
 2025</t>
  </si>
  <si>
    <t>GROUPE 1 - ADMIN. ET BUREAUX PROFESSEUR</t>
  </si>
  <si>
    <t>Version corrigée avril 2015</t>
  </si>
  <si>
    <t>Qté de personne</t>
  </si>
  <si>
    <t>Total m2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</si>
  <si>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</si>
  <si>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</si>
  <si>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</si>
  <si>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</si>
  <si>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</si>
  <si>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</si>
  <si>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</si>
  <si>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</si>
  <si>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</si>
  <si>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</si>
  <si>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</si>
  <si>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</si>
  <si>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</si>
  <si>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</si>
  <si>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</si>
  <si>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</si>
  <si>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</si>
  <si>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</si>
  <si>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</si>
  <si>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</si>
  <si>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</si>
  <si>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</si>
  <si>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</si>
  <si>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</si>
  <si>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</si>
  <si>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</si>
  <si>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</si>
  <si>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</si>
  <si>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</si>
  <si>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</si>
  <si>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</si>
  <si>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</si>
  <si>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</si>
  <si>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</si>
  <si>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</si>
  <si>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</si>
  <si>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</si>
  <si>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</si>
  <si>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</si>
  <si>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</si>
  <si>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</si>
  <si>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</si>
  <si>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</si>
  <si>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</si>
  <si>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</si>
  <si>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</si>
  <si>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Nb. d'étudiants
Horizon 2025</t>
  </si>
  <si>
    <t>surf. / étudiant</t>
  </si>
  <si>
    <t>surf./ étudiant</t>
  </si>
  <si>
    <t>Enseignement et travaux pratiques</t>
  </si>
  <si>
    <t>Unité</t>
  </si>
  <si>
    <t>m2/unité</t>
  </si>
  <si>
    <t>m2 utile</t>
  </si>
  <si>
    <t>Bureau (9m2) et chambre (9m2) pour 
régisseur du dortoir)</t>
  </si>
  <si>
    <t>Chambre pour gardien</t>
  </si>
  <si>
    <t>Salle de réunion pour le conseil des étudiants</t>
  </si>
  <si>
    <t>DORTOIR (250 etudiants, 7m2/etudiant  + 35% air de circulation et toilettes)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</si>
</sst>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0.0%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29" fillId="33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14" fontId="44" fillId="0" borderId="0" xfId="0" applyNumberFormat="1" applyFont="1" applyFill="1" applyBorder="1" applyAlignment="1">
      <alignment horizontal="left"/>
    </xf>
    <xf numFmtId="14" fontId="29" fillId="0" borderId="0" xfId="0" applyNumberFormat="1" applyFont="1" applyFill="1" applyBorder="1" applyAlignment="1">
      <alignment horizontal="left"/>
    </xf>
    <xf numFmtId="0" fontId="44" fillId="0" borderId="1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0" fontId="29" fillId="0" borderId="16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left" vertical="center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7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/>
    </xf>
    <xf numFmtId="1" fontId="44" fillId="33" borderId="15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1" fontId="44" fillId="0" borderId="0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1" fontId="44" fillId="33" borderId="13" xfId="0" applyNumberFormat="1" applyFont="1" applyFill="1" applyBorder="1" applyAlignment="1">
      <alignment horizontal="center"/>
    </xf>
    <xf numFmtId="1" fontId="44" fillId="0" borderId="13" xfId="0" applyNumberFormat="1" applyFont="1" applyFill="1" applyBorder="1" applyAlignment="1">
      <alignment horizontal="center"/>
    </xf>
    <xf numFmtId="1" fontId="44" fillId="34" borderId="15" xfId="0" applyNumberFormat="1" applyFont="1" applyFill="1" applyBorder="1" applyAlignment="1">
      <alignment horizontal="center"/>
    </xf>
    <xf numFmtId="1" fontId="44" fillId="33" borderId="1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" fontId="44" fillId="0" borderId="12" xfId="0" applyNumberFormat="1" applyFont="1" applyFill="1" applyBorder="1" applyAlignment="1">
      <alignment horizontal="center"/>
    </xf>
    <xf numFmtId="9" fontId="29" fillId="0" borderId="10" xfId="0" applyNumberFormat="1" applyFont="1" applyFill="1" applyBorder="1" applyAlignment="1">
      <alignment horizontal="center"/>
    </xf>
    <xf numFmtId="0" fontId="29" fillId="33" borderId="15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indent="1"/>
    </xf>
    <xf numFmtId="164" fontId="29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/>
    </xf>
    <xf numFmtId="164" fontId="29" fillId="0" borderId="16" xfId="0" applyNumberFormat="1" applyFont="1" applyFill="1" applyBorder="1" applyAlignment="1">
      <alignment/>
    </xf>
    <xf numFmtId="164" fontId="29" fillId="0" borderId="16" xfId="0" applyNumberFormat="1" applyFont="1" applyFill="1" applyBorder="1" applyAlignment="1">
      <alignment horizontal="right"/>
    </xf>
    <xf numFmtId="0" fontId="29" fillId="0" borderId="16" xfId="0" applyFont="1" applyFill="1" applyBorder="1" applyAlignment="1">
      <alignment horizontal="left" indent="1"/>
    </xf>
    <xf numFmtId="9" fontId="29" fillId="0" borderId="0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right"/>
    </xf>
    <xf numFmtId="0" fontId="29" fillId="0" borderId="1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48" fillId="0" borderId="16" xfId="0" applyFont="1" applyFill="1" applyBorder="1" applyAlignment="1">
      <alignment horizontal="center"/>
    </xf>
    <xf numFmtId="164" fontId="48" fillId="0" borderId="16" xfId="0" applyNumberFormat="1" applyFont="1" applyFill="1" applyBorder="1" applyAlignment="1">
      <alignment horizontal="right"/>
    </xf>
    <xf numFmtId="0" fontId="48" fillId="0" borderId="16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right"/>
    </xf>
    <xf numFmtId="10" fontId="29" fillId="0" borderId="16" xfId="0" applyNumberFormat="1" applyFont="1" applyFill="1" applyBorder="1" applyAlignment="1">
      <alignment horizontal="right"/>
    </xf>
    <xf numFmtId="164" fontId="29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14" fontId="44" fillId="35" borderId="0" xfId="0" applyNumberFormat="1" applyFont="1" applyFill="1" applyBorder="1" applyAlignment="1">
      <alignment horizontal="left"/>
    </xf>
    <xf numFmtId="14" fontId="44" fillId="35" borderId="0" xfId="0" applyNumberFormat="1" applyFont="1" applyFill="1" applyBorder="1" applyAlignment="1">
      <alignment horizontal="center"/>
    </xf>
    <xf numFmtId="164" fontId="29" fillId="35" borderId="0" xfId="0" applyNumberFormat="1" applyFont="1" applyFill="1" applyBorder="1" applyAlignment="1">
      <alignment horizontal="right"/>
    </xf>
    <xf numFmtId="164" fontId="29" fillId="35" borderId="0" xfId="0" applyNumberFormat="1" applyFont="1" applyFill="1" applyBorder="1" applyAlignment="1">
      <alignment/>
    </xf>
    <xf numFmtId="0" fontId="29" fillId="35" borderId="0" xfId="0" applyFont="1" applyFill="1" applyBorder="1" applyAlignment="1">
      <alignment/>
    </xf>
    <xf numFmtId="164" fontId="45" fillId="35" borderId="0" xfId="0" applyNumberFormat="1" applyFont="1" applyFill="1" applyBorder="1" applyAlignment="1">
      <alignment horizontal="right"/>
    </xf>
    <xf numFmtId="164" fontId="45" fillId="35" borderId="0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0" fontId="47" fillId="35" borderId="0" xfId="0" applyFont="1" applyFill="1" applyBorder="1" applyAlignment="1">
      <alignment horizontal="center"/>
    </xf>
    <xf numFmtId="164" fontId="29" fillId="35" borderId="0" xfId="0" applyNumberFormat="1" applyFont="1" applyFill="1" applyBorder="1" applyAlignment="1">
      <alignment/>
    </xf>
    <xf numFmtId="14" fontId="29" fillId="35" borderId="0" xfId="0" applyNumberFormat="1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1" fontId="29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1" fontId="45" fillId="35" borderId="0" xfId="0" applyNumberFormat="1" applyFont="1" applyFill="1" applyBorder="1" applyAlignment="1">
      <alignment horizontal="center"/>
    </xf>
    <xf numFmtId="1" fontId="44" fillId="0" borderId="15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right"/>
    </xf>
    <xf numFmtId="165" fontId="29" fillId="0" borderId="0" xfId="0" applyNumberFormat="1" applyFont="1" applyFill="1" applyBorder="1" applyAlignment="1">
      <alignment horizontal="center"/>
    </xf>
    <xf numFmtId="165" fontId="29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9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9" fontId="44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2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43" fontId="50" fillId="0" borderId="14" xfId="42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3" fontId="50" fillId="0" borderId="17" xfId="0" applyNumberFormat="1" applyFont="1" applyFill="1" applyBorder="1" applyAlignment="1">
      <alignment/>
    </xf>
    <xf numFmtId="0" fontId="29" fillId="0" borderId="21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/>
    </xf>
    <xf numFmtId="1" fontId="29" fillId="0" borderId="20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164" fontId="51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indent="1"/>
    </xf>
    <xf numFmtId="164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164" fontId="21" fillId="0" borderId="1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" fontId="44" fillId="33" borderId="12" xfId="0" applyNumberFormat="1" applyFont="1" applyFill="1" applyBorder="1" applyAlignment="1">
      <alignment horizontal="center" vertical="center" wrapText="1"/>
    </xf>
    <xf numFmtId="1" fontId="44" fillId="33" borderId="13" xfId="0" applyNumberFormat="1" applyFont="1" applyFill="1" applyBorder="1" applyAlignment="1">
      <alignment horizontal="center" vertical="center" wrapText="1"/>
    </xf>
    <xf numFmtId="1" fontId="44" fillId="33" borderId="15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right" vertical="center"/>
    </xf>
    <xf numFmtId="14" fontId="29" fillId="0" borderId="0" xfId="0" applyNumberFormat="1" applyFont="1" applyFill="1" applyBorder="1" applyAlignment="1">
      <alignment horizontal="left"/>
    </xf>
    <xf numFmtId="0" fontId="44" fillId="33" borderId="12" xfId="0" applyFont="1" applyFill="1" applyBorder="1" applyAlignment="1">
      <alignment horizontal="right" vertical="center"/>
    </xf>
    <xf numFmtId="49" fontId="21" fillId="0" borderId="23" xfId="0" applyNumberFormat="1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left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1" fontId="29" fillId="0" borderId="23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 wrapText="1"/>
    </xf>
    <xf numFmtId="49" fontId="29" fillId="0" borderId="23" xfId="0" applyNumberFormat="1" applyFont="1" applyFill="1" applyBorder="1" applyAlignment="1">
      <alignment horizontal="right" vertical="center" wrapText="1"/>
    </xf>
    <xf numFmtId="1" fontId="29" fillId="33" borderId="23" xfId="0" applyNumberFormat="1" applyFont="1" applyFill="1" applyBorder="1" applyAlignment="1">
      <alignment horizontal="center" vertical="center"/>
    </xf>
    <xf numFmtId="1" fontId="29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right" vertical="center"/>
    </xf>
    <xf numFmtId="0" fontId="21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left" vertical="center" wrapText="1"/>
    </xf>
    <xf numFmtId="49" fontId="29" fillId="0" borderId="23" xfId="0" applyNumberFormat="1" applyFont="1" applyFill="1" applyBorder="1" applyAlignment="1">
      <alignment horizontal="right" vertical="center"/>
    </xf>
    <xf numFmtId="49" fontId="21" fillId="0" borderId="23" xfId="0" applyNumberFormat="1" applyFont="1" applyFill="1" applyBorder="1" applyAlignment="1">
      <alignment horizontal="right"/>
    </xf>
    <xf numFmtId="0" fontId="28" fillId="0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/>
    </xf>
    <xf numFmtId="49" fontId="44" fillId="0" borderId="23" xfId="0" applyNumberFormat="1" applyFont="1" applyFill="1" applyBorder="1" applyAlignment="1">
      <alignment horizontal="right"/>
    </xf>
    <xf numFmtId="0" fontId="46" fillId="0" borderId="2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left" vertical="center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5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1" fontId="44" fillId="36" borderId="15" xfId="0" applyNumberFormat="1" applyFont="1" applyFill="1" applyBorder="1" applyAlignment="1">
      <alignment horizontal="center" vertical="center" wrapText="1"/>
    </xf>
    <xf numFmtId="49" fontId="29" fillId="36" borderId="23" xfId="0" applyNumberFormat="1" applyFont="1" applyFill="1" applyBorder="1" applyAlignment="1">
      <alignment horizontal="right"/>
    </xf>
    <xf numFmtId="0" fontId="46" fillId="0" borderId="18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20" xfId="0" applyFont="1" applyFill="1" applyBorder="1" applyAlignment="1">
      <alignment horizontal="center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0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4" fillId="37" borderId="12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5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5" xfId="0" applyFill="1" applyBorder="1" applyAlignment="1">
      <alignment/>
    </xf>
    <xf numFmtId="49" fontId="29" fillId="37" borderId="23" xfId="0" applyNumberFormat="1" applyFont="1" applyFill="1" applyBorder="1" applyAlignment="1">
      <alignment horizontal="right"/>
    </xf>
    <xf numFmtId="9" fontId="0" fillId="0" borderId="0" xfId="57" applyFont="1" applyFill="1" applyAlignment="1">
      <alignment/>
    </xf>
    <xf numFmtId="49" fontId="29" fillId="0" borderId="24" xfId="0" applyNumberFormat="1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right"/>
    </xf>
    <xf numFmtId="49" fontId="29" fillId="0" borderId="21" xfId="0" applyNumberFormat="1" applyFont="1" applyFill="1" applyBorder="1" applyAlignment="1">
      <alignment horizontal="right"/>
    </xf>
    <xf numFmtId="49" fontId="29" fillId="0" borderId="22" xfId="0" applyNumberFormat="1" applyFont="1" applyFill="1" applyBorder="1" applyAlignment="1">
      <alignment horizontal="right"/>
    </xf>
    <xf numFmtId="0" fontId="44" fillId="36" borderId="24" xfId="0" applyFont="1" applyFill="1" applyBorder="1" applyAlignment="1">
      <alignment/>
    </xf>
    <xf numFmtId="49" fontId="29" fillId="0" borderId="21" xfId="0" applyNumberFormat="1" applyFont="1" applyFill="1" applyBorder="1" applyAlignment="1">
      <alignment horizontal="right" vertical="center" wrapText="1"/>
    </xf>
    <xf numFmtId="49" fontId="29" fillId="0" borderId="22" xfId="0" applyNumberFormat="1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vertical="center"/>
    </xf>
    <xf numFmtId="49" fontId="28" fillId="0" borderId="23" xfId="0" applyNumberFormat="1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wrapText="1"/>
    </xf>
    <xf numFmtId="1" fontId="29" fillId="0" borderId="10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44" fillId="0" borderId="16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 horizontal="center"/>
    </xf>
    <xf numFmtId="1" fontId="44" fillId="0" borderId="19" xfId="0" applyNumberFormat="1" applyFont="1" applyFill="1" applyBorder="1" applyAlignment="1">
      <alignment horizontal="center"/>
    </xf>
    <xf numFmtId="1" fontId="44" fillId="0" borderId="20" xfId="0" applyNumberFormat="1" applyFont="1" applyFill="1" applyBorder="1" applyAlignment="1">
      <alignment horizontal="center"/>
    </xf>
    <xf numFmtId="0" fontId="44" fillId="36" borderId="18" xfId="0" applyFont="1" applyFill="1" applyBorder="1" applyAlignment="1">
      <alignment horizontal="center"/>
    </xf>
    <xf numFmtId="0" fontId="44" fillId="36" borderId="19" xfId="0" applyFont="1" applyFill="1" applyBorder="1" applyAlignment="1">
      <alignment horizontal="center"/>
    </xf>
    <xf numFmtId="0" fontId="44" fillId="36" borderId="20" xfId="0" applyFont="1" applyFill="1" applyBorder="1" applyAlignment="1">
      <alignment horizontal="center"/>
    </xf>
    <xf numFmtId="0" fontId="29" fillId="36" borderId="18" xfId="0" applyFont="1" applyFill="1" applyBorder="1" applyAlignment="1">
      <alignment horizontal="center"/>
    </xf>
    <xf numFmtId="0" fontId="29" fillId="36" borderId="19" xfId="0" applyFont="1" applyFill="1" applyBorder="1" applyAlignment="1">
      <alignment horizontal="center"/>
    </xf>
    <xf numFmtId="0" fontId="29" fillId="36" borderId="20" xfId="0" applyFont="1" applyFill="1" applyBorder="1" applyAlignment="1">
      <alignment horizontal="center"/>
    </xf>
    <xf numFmtId="0" fontId="50" fillId="36" borderId="18" xfId="0" applyFont="1" applyFill="1" applyBorder="1" applyAlignment="1">
      <alignment horizontal="center"/>
    </xf>
    <xf numFmtId="0" fontId="50" fillId="36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F6" sqref="F6"/>
    </sheetView>
  </sheetViews>
  <sheetFormatPr defaultColWidth="11.00390625" defaultRowHeight="15.75"/>
  <cols>
    <col min="1" max="1" width="3.00390625" style="33" bestFit="1" customWidth="1"/>
    <col min="2" max="2" width="48.125" style="1" customWidth="1"/>
    <col min="3" max="3" width="5.25390625" style="10" customWidth="1"/>
    <col min="4" max="4" width="6.50390625" style="77" customWidth="1"/>
    <col min="5" max="5" width="7.875" style="77" bestFit="1" customWidth="1"/>
    <col min="6" max="6" width="9.125" style="77" customWidth="1"/>
    <col min="7" max="7" width="12.50390625" style="76" bestFit="1" customWidth="1"/>
    <col min="8" max="8" width="6.625" style="1" customWidth="1"/>
    <col min="9" max="16384" width="11.00390625" style="1" customWidth="1"/>
  </cols>
  <sheetData>
    <row r="1" spans="2:8" ht="15">
      <c r="B1" s="96" t="s">
        <v>52</v>
      </c>
      <c r="C1" s="97"/>
      <c r="D1" s="98"/>
      <c r="E1" s="98"/>
      <c r="F1" s="98"/>
      <c r="G1" s="99"/>
      <c r="H1" s="100"/>
    </row>
    <row r="2" spans="2:8" ht="15">
      <c r="B2" s="96" t="s">
        <v>51</v>
      </c>
      <c r="C2" s="97"/>
      <c r="D2" s="101"/>
      <c r="E2" s="101"/>
      <c r="F2" s="101"/>
      <c r="G2" s="102"/>
      <c r="H2" s="100"/>
    </row>
    <row r="3" spans="2:8" ht="21">
      <c r="B3" s="103" t="s">
        <v>136</v>
      </c>
      <c r="C3" s="104"/>
      <c r="D3" s="98"/>
      <c r="E3" s="98"/>
      <c r="F3" s="98"/>
      <c r="G3" s="105"/>
      <c r="H3" s="100"/>
    </row>
    <row r="4" spans="2:8" ht="15">
      <c r="B4" s="178" t="s">
        <v>156</v>
      </c>
      <c r="C4" s="106"/>
      <c r="D4" s="98"/>
      <c r="E4" s="98"/>
      <c r="F4" s="98"/>
      <c r="G4" s="105"/>
      <c r="H4" s="100"/>
    </row>
    <row r="5" spans="2:7" ht="15">
      <c r="B5" s="24"/>
      <c r="C5" s="27"/>
      <c r="G5" s="78"/>
    </row>
    <row r="6" spans="1:7" s="11" customFormat="1" ht="15">
      <c r="A6" s="32"/>
      <c r="C6" s="151" t="s">
        <v>114</v>
      </c>
      <c r="D6" s="152" t="s">
        <v>49</v>
      </c>
      <c r="E6" s="152" t="s">
        <v>113</v>
      </c>
      <c r="F6" s="153" t="s">
        <v>131</v>
      </c>
      <c r="G6" s="152" t="s">
        <v>26</v>
      </c>
    </row>
    <row r="7" spans="1:8" ht="15">
      <c r="A7" s="91" t="s">
        <v>117</v>
      </c>
      <c r="B7" s="40" t="s">
        <v>98</v>
      </c>
      <c r="C7" s="87"/>
      <c r="D7" s="88"/>
      <c r="E7" s="88"/>
      <c r="F7" s="89"/>
      <c r="G7" s="79">
        <f>SUM(F8:F13)</f>
        <v>7835075</v>
      </c>
      <c r="H7" s="82">
        <f>SUM(G7/G30)</f>
        <v>0.7142734768776022</v>
      </c>
    </row>
    <row r="8" spans="2:8" ht="15">
      <c r="B8" s="75" t="str">
        <f>('G1 - ADMIN'!B3)</f>
        <v>GROUPE 1 - ADMIN. ET BUREAUX PROFESSEUR</v>
      </c>
      <c r="C8" s="85" t="s">
        <v>5</v>
      </c>
      <c r="D8" s="93">
        <f>SUM('G1 - ADMIN'!E75)</f>
        <v>1348.75</v>
      </c>
      <c r="E8" s="93">
        <v>1000</v>
      </c>
      <c r="F8" s="93">
        <f>SUM(D8*E8)</f>
        <v>1348750</v>
      </c>
      <c r="H8" s="82"/>
    </row>
    <row r="9" spans="2:8" ht="15">
      <c r="B9" s="75" t="str">
        <f>('G2 - CLASSES'!B3)</f>
        <v>GROUPE 2 - CLASSES</v>
      </c>
      <c r="C9" s="85" t="s">
        <v>5</v>
      </c>
      <c r="D9" s="93">
        <f>SUM('G2 - CLASSES'!G26)</f>
        <v>1293.5</v>
      </c>
      <c r="E9" s="93">
        <v>1000</v>
      </c>
      <c r="F9" s="93">
        <f>SUM(D9*E9)</f>
        <v>1293500</v>
      </c>
      <c r="H9" s="82"/>
    </row>
    <row r="10" spans="2:8" ht="15">
      <c r="B10" s="75" t="str">
        <f>('G3 - LABO'!B3)</f>
        <v>GROUPE 3 - LABORATOIRES</v>
      </c>
      <c r="C10" s="85" t="s">
        <v>5</v>
      </c>
      <c r="D10" s="93">
        <f>SUM('G3 - LABO'!H27)</f>
        <v>702</v>
      </c>
      <c r="E10" s="93">
        <v>1000</v>
      </c>
      <c r="F10" s="93">
        <f>SUM(D10*E10)</f>
        <v>702000</v>
      </c>
      <c r="H10" s="82"/>
    </row>
    <row r="11" spans="2:8" ht="15">
      <c r="B11" s="75" t="str">
        <f>('G4 - DIVERS'!B3)</f>
        <v>GROUPE 4 - DIVERS ET COMMUNS</v>
      </c>
      <c r="C11" s="85" t="s">
        <v>5</v>
      </c>
      <c r="D11" s="93">
        <f>SUM('G4 - DIVERS'!E21)</f>
        <v>1261</v>
      </c>
      <c r="E11" s="93">
        <v>1300</v>
      </c>
      <c r="F11" s="93">
        <f>SUM(D11*E11)</f>
        <v>1639300</v>
      </c>
      <c r="H11" s="82"/>
    </row>
    <row r="12" spans="1:8" s="162" customFormat="1" ht="15">
      <c r="A12" s="160"/>
      <c r="B12" s="165" t="s">
        <v>152</v>
      </c>
      <c r="C12" s="31" t="s">
        <v>149</v>
      </c>
      <c r="D12" s="166"/>
      <c r="E12" s="166"/>
      <c r="F12" s="166">
        <f>Dortoir!G18</f>
        <v>2701525</v>
      </c>
      <c r="G12" s="167"/>
      <c r="H12" s="168"/>
    </row>
    <row r="13" spans="1:8" s="162" customFormat="1" ht="15">
      <c r="A13" s="160"/>
      <c r="B13" s="31" t="s">
        <v>150</v>
      </c>
      <c r="C13" s="31" t="s">
        <v>151</v>
      </c>
      <c r="D13" s="166"/>
      <c r="E13" s="166"/>
      <c r="F13" s="166">
        <v>150000</v>
      </c>
      <c r="G13" s="167"/>
      <c r="H13" s="168"/>
    </row>
    <row r="14" spans="1:8" ht="15">
      <c r="A14" s="91" t="s">
        <v>118</v>
      </c>
      <c r="B14" s="40" t="s">
        <v>104</v>
      </c>
      <c r="C14" s="87"/>
      <c r="D14" s="88"/>
      <c r="E14" s="88"/>
      <c r="F14" s="89"/>
      <c r="G14" s="80">
        <f>SUM(F15:F21)</f>
        <v>255725</v>
      </c>
      <c r="H14" s="82">
        <f>SUM(G14/G30)</f>
        <v>0.02331280617920375</v>
      </c>
    </row>
    <row r="15" spans="2:8" ht="15">
      <c r="B15" s="75" t="s">
        <v>111</v>
      </c>
      <c r="C15" s="85" t="s">
        <v>115</v>
      </c>
      <c r="D15" s="86">
        <v>100</v>
      </c>
      <c r="E15" s="93">
        <v>325</v>
      </c>
      <c r="F15" s="93">
        <f>SUM(D15*E15)</f>
        <v>32500</v>
      </c>
      <c r="H15" s="82"/>
    </row>
    <row r="16" spans="2:8" ht="15">
      <c r="B16" s="75" t="s">
        <v>106</v>
      </c>
      <c r="C16" s="85" t="s">
        <v>5</v>
      </c>
      <c r="D16" s="93">
        <v>40</v>
      </c>
      <c r="E16" s="93">
        <v>435</v>
      </c>
      <c r="F16" s="93">
        <f>SUM(D16*E16)</f>
        <v>17400</v>
      </c>
      <c r="H16" s="82"/>
    </row>
    <row r="17" spans="2:8" ht="15">
      <c r="B17" s="75" t="s">
        <v>107</v>
      </c>
      <c r="C17" s="85" t="s">
        <v>115</v>
      </c>
      <c r="D17" s="93">
        <v>160</v>
      </c>
      <c r="E17" s="93">
        <v>220</v>
      </c>
      <c r="F17" s="93">
        <f>SUM(D17*E17)</f>
        <v>35200</v>
      </c>
      <c r="H17" s="82"/>
    </row>
    <row r="18" spans="2:8" ht="15">
      <c r="B18" s="75" t="s">
        <v>109</v>
      </c>
      <c r="C18" s="85" t="s">
        <v>5</v>
      </c>
      <c r="D18" s="93">
        <v>375</v>
      </c>
      <c r="E18" s="93">
        <v>55</v>
      </c>
      <c r="F18" s="93">
        <f>SUM(D18*E18)</f>
        <v>20625</v>
      </c>
      <c r="H18" s="82"/>
    </row>
    <row r="19" spans="1:8" s="162" customFormat="1" ht="15">
      <c r="A19" s="160"/>
      <c r="B19" s="165" t="s">
        <v>110</v>
      </c>
      <c r="C19" s="31" t="s">
        <v>116</v>
      </c>
      <c r="D19" s="166"/>
      <c r="E19" s="166"/>
      <c r="F19" s="166">
        <v>70000</v>
      </c>
      <c r="G19" s="167"/>
      <c r="H19" s="168"/>
    </row>
    <row r="20" spans="1:8" s="162" customFormat="1" ht="15">
      <c r="A20" s="160"/>
      <c r="B20" s="165" t="s">
        <v>112</v>
      </c>
      <c r="C20" s="31" t="s">
        <v>116</v>
      </c>
      <c r="D20" s="166"/>
      <c r="E20" s="166"/>
      <c r="F20" s="166">
        <v>30000</v>
      </c>
      <c r="G20" s="167"/>
      <c r="H20" s="168"/>
    </row>
    <row r="21" spans="2:8" ht="15">
      <c r="B21" s="81" t="s">
        <v>108</v>
      </c>
      <c r="C21" s="84" t="s">
        <v>116</v>
      </c>
      <c r="D21" s="83"/>
      <c r="E21" s="83"/>
      <c r="F21" s="83">
        <v>50000</v>
      </c>
      <c r="G21" s="79"/>
      <c r="H21" s="82"/>
    </row>
    <row r="22" spans="1:8" ht="15">
      <c r="A22" s="91" t="s">
        <v>120</v>
      </c>
      <c r="B22" s="90" t="s">
        <v>119</v>
      </c>
      <c r="F22" s="1"/>
      <c r="G22" s="77">
        <f>SUM(G7+G14)</f>
        <v>8090800</v>
      </c>
      <c r="H22" s="82"/>
    </row>
    <row r="23" spans="1:8" ht="15">
      <c r="A23" s="91" t="s">
        <v>123</v>
      </c>
      <c r="B23" s="120" t="s">
        <v>140</v>
      </c>
      <c r="C23" s="84"/>
      <c r="D23" s="119">
        <v>0.065</v>
      </c>
      <c r="E23" s="92"/>
      <c r="F23" s="40"/>
      <c r="G23" s="80">
        <f>SUM(G22)*D23</f>
        <v>525902</v>
      </c>
      <c r="H23" s="82">
        <f>SUM(G23/G30)</f>
        <v>0.04794310839869238</v>
      </c>
    </row>
    <row r="24" spans="1:8" ht="15">
      <c r="A24" s="91" t="s">
        <v>124</v>
      </c>
      <c r="B24" s="90" t="s">
        <v>121</v>
      </c>
      <c r="D24" s="117"/>
      <c r="F24" s="1"/>
      <c r="G24" s="77">
        <f>SUM(G22:G23)</f>
        <v>8616702</v>
      </c>
      <c r="H24" s="76"/>
    </row>
    <row r="25" spans="1:8" ht="15">
      <c r="A25" s="91" t="s">
        <v>125</v>
      </c>
      <c r="B25" s="114" t="s">
        <v>141</v>
      </c>
      <c r="C25" s="115"/>
      <c r="D25" s="118">
        <v>0.075</v>
      </c>
      <c r="F25" s="1"/>
      <c r="G25" s="77">
        <f>SUM(G24*D25)</f>
        <v>646252.65</v>
      </c>
      <c r="H25" s="82">
        <f>SUM(G25/G30)</f>
        <v>0.05891470435916238</v>
      </c>
    </row>
    <row r="26" spans="1:8" ht="15">
      <c r="A26" s="91" t="s">
        <v>126</v>
      </c>
      <c r="B26" s="114" t="s">
        <v>142</v>
      </c>
      <c r="C26" s="115"/>
      <c r="D26" s="118">
        <v>0.04</v>
      </c>
      <c r="F26" s="1"/>
      <c r="G26" s="77">
        <f>SUM(G24*D26)</f>
        <v>344668.08</v>
      </c>
      <c r="H26" s="82">
        <f>SUM(G26/G30)</f>
        <v>0.03142117565821993</v>
      </c>
    </row>
    <row r="27" spans="1:8" ht="15">
      <c r="A27" s="91" t="s">
        <v>127</v>
      </c>
      <c r="B27" s="120" t="s">
        <v>143</v>
      </c>
      <c r="C27" s="116"/>
      <c r="D27" s="119">
        <v>0.1</v>
      </c>
      <c r="E27" s="80"/>
      <c r="F27" s="40"/>
      <c r="G27" s="80">
        <f>SUM(G24*D27)</f>
        <v>861670.2000000001</v>
      </c>
      <c r="H27" s="82">
        <f>SUM(G27/G30)</f>
        <v>0.07855293914554984</v>
      </c>
    </row>
    <row r="28" spans="1:8" ht="15">
      <c r="A28" s="91" t="s">
        <v>128</v>
      </c>
      <c r="B28" s="90" t="s">
        <v>122</v>
      </c>
      <c r="D28" s="82"/>
      <c r="F28" s="1"/>
      <c r="G28" s="77">
        <f>SUM(G24:G27)</f>
        <v>10469292.93</v>
      </c>
      <c r="H28" s="76"/>
    </row>
    <row r="29" spans="1:8" s="162" customFormat="1" ht="15">
      <c r="A29" s="160" t="s">
        <v>129</v>
      </c>
      <c r="B29" s="169" t="s">
        <v>105</v>
      </c>
      <c r="C29" s="73"/>
      <c r="D29" s="170"/>
      <c r="E29" s="170"/>
      <c r="F29" s="169"/>
      <c r="G29" s="170">
        <v>500000</v>
      </c>
      <c r="H29" s="168">
        <f>SUM(G29/G30)</f>
        <v>0.04558178938156956</v>
      </c>
    </row>
    <row r="30" spans="1:8" ht="15">
      <c r="A30" s="91" t="s">
        <v>130</v>
      </c>
      <c r="B30" s="90" t="s">
        <v>132</v>
      </c>
      <c r="F30" s="1"/>
      <c r="G30" s="77">
        <f>SUM(G28:G29)</f>
        <v>10969292.93</v>
      </c>
      <c r="H30" s="82">
        <f>SUM(G30/G30)</f>
        <v>1</v>
      </c>
    </row>
    <row r="31" spans="1:7" ht="15">
      <c r="A31" s="91" t="s">
        <v>133</v>
      </c>
      <c r="B31" s="90" t="s">
        <v>134</v>
      </c>
      <c r="D31" s="93" t="s">
        <v>135</v>
      </c>
      <c r="E31" s="77">
        <v>47</v>
      </c>
      <c r="G31" s="77">
        <f>SUM(G30*E31)</f>
        <v>515556767.71</v>
      </c>
    </row>
  </sheetData>
  <sheetProtection/>
  <printOptions/>
  <pageMargins left="0.7" right="0.7" top="0.75" bottom="0.75" header="0.3" footer="0.3"/>
  <pageSetup fitToHeight="1" fitToWidth="1"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zoomScalePageLayoutView="0" workbookViewId="0" topLeftCell="A1">
      <selection activeCell="C6" sqref="C6:E6"/>
    </sheetView>
  </sheetViews>
  <sheetFormatPr defaultColWidth="11.00390625" defaultRowHeight="15.75"/>
  <cols>
    <col min="1" max="1" width="5.375" style="33" customWidth="1"/>
    <col min="2" max="2" width="39.25390625" style="1" customWidth="1"/>
    <col min="3" max="3" width="13.75390625" style="47" customWidth="1"/>
    <col min="4" max="4" width="7.375" style="47" customWidth="1"/>
    <col min="5" max="5" width="7.875" style="47" customWidth="1"/>
    <col min="6" max="6" width="7.875" style="94" customWidth="1"/>
    <col min="7" max="16384" width="11.00390625" style="1" customWidth="1"/>
  </cols>
  <sheetData>
    <row r="1" ht="15">
      <c r="B1" s="23" t="s">
        <v>52</v>
      </c>
    </row>
    <row r="2" spans="2:5" ht="21">
      <c r="B2" s="22" t="s">
        <v>69</v>
      </c>
      <c r="C2" s="48"/>
      <c r="D2" s="48"/>
      <c r="E2" s="48"/>
    </row>
    <row r="3" ht="21">
      <c r="B3" s="22" t="s">
        <v>155</v>
      </c>
    </row>
    <row r="4" ht="15">
      <c r="B4" s="178" t="s">
        <v>156</v>
      </c>
    </row>
    <row r="5" ht="15">
      <c r="B5" s="9"/>
    </row>
    <row r="6" spans="1:6" s="11" customFormat="1" ht="15">
      <c r="A6" s="32"/>
      <c r="C6" s="248" t="s">
        <v>50</v>
      </c>
      <c r="D6" s="249"/>
      <c r="E6" s="250"/>
      <c r="F6" s="153"/>
    </row>
    <row r="7" spans="1:6" s="11" customFormat="1" ht="30">
      <c r="A7" s="179" t="s">
        <v>117</v>
      </c>
      <c r="B7" s="15" t="s">
        <v>1</v>
      </c>
      <c r="C7" s="172" t="s">
        <v>157</v>
      </c>
      <c r="D7" s="173" t="s">
        <v>5</v>
      </c>
      <c r="E7" s="174" t="s">
        <v>158</v>
      </c>
      <c r="F7" s="153"/>
    </row>
    <row r="8" spans="1:6" s="162" customFormat="1" ht="15">
      <c r="A8" s="180" t="s">
        <v>159</v>
      </c>
      <c r="B8" s="181" t="s">
        <v>14</v>
      </c>
      <c r="C8" s="182">
        <v>1</v>
      </c>
      <c r="D8" s="182">
        <v>30</v>
      </c>
      <c r="E8" s="183">
        <f>C8*D8</f>
        <v>30</v>
      </c>
      <c r="F8" s="171"/>
    </row>
    <row r="9" spans="1:6" s="162" customFormat="1" ht="15">
      <c r="A9" s="180" t="s">
        <v>160</v>
      </c>
      <c r="B9" s="181" t="s">
        <v>15</v>
      </c>
      <c r="C9" s="182">
        <v>1</v>
      </c>
      <c r="D9" s="182">
        <v>15</v>
      </c>
      <c r="E9" s="183">
        <f aca="true" t="shared" si="0" ref="E9:E19">C9*D9</f>
        <v>15</v>
      </c>
      <c r="F9" s="171"/>
    </row>
    <row r="10" spans="1:6" s="162" customFormat="1" ht="15">
      <c r="A10" s="180" t="s">
        <v>161</v>
      </c>
      <c r="B10" s="181" t="s">
        <v>27</v>
      </c>
      <c r="C10" s="182">
        <v>1</v>
      </c>
      <c r="D10" s="182">
        <v>15</v>
      </c>
      <c r="E10" s="183">
        <f t="shared" si="0"/>
        <v>15</v>
      </c>
      <c r="F10" s="171"/>
    </row>
    <row r="11" spans="1:6" s="162" customFormat="1" ht="15">
      <c r="A11" s="180" t="s">
        <v>162</v>
      </c>
      <c r="B11" s="184" t="s">
        <v>28</v>
      </c>
      <c r="C11" s="182">
        <v>1</v>
      </c>
      <c r="D11" s="182">
        <v>7.5</v>
      </c>
      <c r="E11" s="183">
        <f t="shared" si="0"/>
        <v>7.5</v>
      </c>
      <c r="F11" s="171"/>
    </row>
    <row r="12" spans="1:6" s="162" customFormat="1" ht="15">
      <c r="A12" s="180" t="s">
        <v>163</v>
      </c>
      <c r="B12" s="184" t="s">
        <v>29</v>
      </c>
      <c r="C12" s="182">
        <v>3</v>
      </c>
      <c r="D12" s="182">
        <v>5</v>
      </c>
      <c r="E12" s="183">
        <f t="shared" si="0"/>
        <v>15</v>
      </c>
      <c r="F12" s="171"/>
    </row>
    <row r="13" spans="1:6" s="162" customFormat="1" ht="15">
      <c r="A13" s="180" t="s">
        <v>164</v>
      </c>
      <c r="B13" s="184" t="s">
        <v>30</v>
      </c>
      <c r="C13" s="182">
        <v>1</v>
      </c>
      <c r="D13" s="182">
        <v>7.5</v>
      </c>
      <c r="E13" s="183">
        <f t="shared" si="0"/>
        <v>7.5</v>
      </c>
      <c r="F13" s="171"/>
    </row>
    <row r="14" spans="1:6" s="162" customFormat="1" ht="15">
      <c r="A14" s="180" t="s">
        <v>165</v>
      </c>
      <c r="B14" s="184" t="s">
        <v>46</v>
      </c>
      <c r="C14" s="182">
        <v>1</v>
      </c>
      <c r="D14" s="182">
        <v>15</v>
      </c>
      <c r="E14" s="183">
        <f t="shared" si="0"/>
        <v>15</v>
      </c>
      <c r="F14" s="171"/>
    </row>
    <row r="15" spans="1:6" s="162" customFormat="1" ht="15">
      <c r="A15" s="180" t="s">
        <v>166</v>
      </c>
      <c r="B15" s="184" t="s">
        <v>22</v>
      </c>
      <c r="C15" s="182">
        <v>1</v>
      </c>
      <c r="D15" s="182">
        <v>15</v>
      </c>
      <c r="E15" s="183">
        <f t="shared" si="0"/>
        <v>15</v>
      </c>
      <c r="F15" s="171"/>
    </row>
    <row r="16" spans="1:5" ht="15">
      <c r="A16" s="188" t="s">
        <v>167</v>
      </c>
      <c r="B16" s="185" t="s">
        <v>23</v>
      </c>
      <c r="C16" s="186">
        <v>1</v>
      </c>
      <c r="D16" s="182">
        <v>12</v>
      </c>
      <c r="E16" s="187">
        <f t="shared" si="0"/>
        <v>12</v>
      </c>
    </row>
    <row r="17" spans="1:5" ht="15">
      <c r="A17" s="188" t="s">
        <v>168</v>
      </c>
      <c r="B17" s="185" t="s">
        <v>24</v>
      </c>
      <c r="C17" s="186">
        <v>2</v>
      </c>
      <c r="D17" s="186">
        <v>20</v>
      </c>
      <c r="E17" s="187">
        <f t="shared" si="0"/>
        <v>40</v>
      </c>
    </row>
    <row r="18" spans="1:5" ht="15">
      <c r="A18" s="188" t="s">
        <v>169</v>
      </c>
      <c r="B18" s="185" t="s">
        <v>25</v>
      </c>
      <c r="C18" s="186">
        <v>1</v>
      </c>
      <c r="D18" s="186">
        <v>12</v>
      </c>
      <c r="E18" s="187">
        <f t="shared" si="0"/>
        <v>12</v>
      </c>
    </row>
    <row r="19" spans="1:5" ht="15">
      <c r="A19" s="188" t="s">
        <v>170</v>
      </c>
      <c r="B19" s="185" t="s">
        <v>48</v>
      </c>
      <c r="C19" s="186">
        <v>1</v>
      </c>
      <c r="D19" s="186">
        <v>50</v>
      </c>
      <c r="E19" s="187">
        <f t="shared" si="0"/>
        <v>50</v>
      </c>
    </row>
    <row r="20" spans="1:5" ht="15">
      <c r="A20" s="188"/>
      <c r="B20" s="185" t="s">
        <v>86</v>
      </c>
      <c r="C20" s="189">
        <f>SUM(C8:C19)</f>
        <v>15</v>
      </c>
      <c r="D20" s="186"/>
      <c r="E20" s="190">
        <f>SUM(E8:E19)</f>
        <v>234</v>
      </c>
    </row>
    <row r="21" spans="1:5" ht="15">
      <c r="A21" s="34"/>
      <c r="B21" s="3"/>
      <c r="C21" s="52"/>
      <c r="D21" s="52"/>
      <c r="E21" s="53"/>
    </row>
    <row r="22" spans="1:6" s="11" customFormat="1" ht="15">
      <c r="A22" s="175"/>
      <c r="B22" s="176"/>
      <c r="C22" s="248" t="s">
        <v>50</v>
      </c>
      <c r="D22" s="249"/>
      <c r="E22" s="250"/>
      <c r="F22" s="153"/>
    </row>
    <row r="23" spans="1:5" ht="30">
      <c r="A23" s="179">
        <v>1.2</v>
      </c>
      <c r="B23" s="15" t="s">
        <v>38</v>
      </c>
      <c r="C23" s="172" t="s">
        <v>157</v>
      </c>
      <c r="D23" s="173" t="s">
        <v>5</v>
      </c>
      <c r="E23" s="174" t="s">
        <v>158</v>
      </c>
    </row>
    <row r="24" spans="1:6" s="162" customFormat="1" ht="15">
      <c r="A24" s="240" t="s">
        <v>171</v>
      </c>
      <c r="B24" s="192" t="s">
        <v>32</v>
      </c>
      <c r="C24" s="182">
        <v>1</v>
      </c>
      <c r="D24" s="183">
        <v>15</v>
      </c>
      <c r="E24" s="183">
        <f aca="true" t="shared" si="1" ref="E24:E42">C24*D24</f>
        <v>15</v>
      </c>
      <c r="F24" s="171"/>
    </row>
    <row r="25" spans="1:6" s="162" customFormat="1" ht="15">
      <c r="A25" s="240" t="s">
        <v>172</v>
      </c>
      <c r="B25" s="192" t="s">
        <v>35</v>
      </c>
      <c r="C25" s="182">
        <v>1</v>
      </c>
      <c r="D25" s="183">
        <v>12</v>
      </c>
      <c r="E25" s="183">
        <f t="shared" si="1"/>
        <v>12</v>
      </c>
      <c r="F25" s="171"/>
    </row>
    <row r="26" spans="1:6" s="162" customFormat="1" ht="15">
      <c r="A26" s="240" t="s">
        <v>173</v>
      </c>
      <c r="B26" s="192" t="s">
        <v>37</v>
      </c>
      <c r="C26" s="182">
        <v>1</v>
      </c>
      <c r="D26" s="183">
        <v>30</v>
      </c>
      <c r="E26" s="183">
        <f t="shared" si="1"/>
        <v>30</v>
      </c>
      <c r="F26" s="171"/>
    </row>
    <row r="27" spans="1:6" s="162" customFormat="1" ht="15">
      <c r="A27" s="240" t="s">
        <v>174</v>
      </c>
      <c r="B27" s="192" t="s">
        <v>33</v>
      </c>
      <c r="C27" s="182">
        <v>1</v>
      </c>
      <c r="D27" s="183">
        <v>15</v>
      </c>
      <c r="E27" s="183">
        <f t="shared" si="1"/>
        <v>15</v>
      </c>
      <c r="F27" s="171"/>
    </row>
    <row r="28" spans="1:6" s="162" customFormat="1" ht="15">
      <c r="A28" s="240" t="s">
        <v>175</v>
      </c>
      <c r="B28" s="192" t="s">
        <v>44</v>
      </c>
      <c r="C28" s="182">
        <v>1</v>
      </c>
      <c r="D28" s="183">
        <v>30</v>
      </c>
      <c r="E28" s="183">
        <f t="shared" si="1"/>
        <v>30</v>
      </c>
      <c r="F28" s="171"/>
    </row>
    <row r="29" spans="1:6" s="162" customFormat="1" ht="15">
      <c r="A29" s="240" t="s">
        <v>176</v>
      </c>
      <c r="B29" s="192" t="s">
        <v>34</v>
      </c>
      <c r="C29" s="182">
        <v>1</v>
      </c>
      <c r="D29" s="183">
        <v>12</v>
      </c>
      <c r="E29" s="183">
        <f t="shared" si="1"/>
        <v>12</v>
      </c>
      <c r="F29" s="171"/>
    </row>
    <row r="30" spans="1:6" s="162" customFormat="1" ht="30">
      <c r="A30" s="191" t="s">
        <v>177</v>
      </c>
      <c r="B30" s="192" t="s">
        <v>36</v>
      </c>
      <c r="C30" s="182">
        <v>2</v>
      </c>
      <c r="D30" s="183">
        <v>15</v>
      </c>
      <c r="E30" s="183">
        <f t="shared" si="1"/>
        <v>30</v>
      </c>
      <c r="F30" s="171"/>
    </row>
    <row r="31" spans="1:5" ht="15">
      <c r="A31" s="195" t="s">
        <v>178</v>
      </c>
      <c r="B31" s="193" t="s">
        <v>31</v>
      </c>
      <c r="C31" s="186">
        <v>1</v>
      </c>
      <c r="D31" s="187">
        <v>20</v>
      </c>
      <c r="E31" s="187">
        <f t="shared" si="1"/>
        <v>20</v>
      </c>
    </row>
    <row r="32" spans="1:5" ht="15">
      <c r="A32" s="195" t="s">
        <v>179</v>
      </c>
      <c r="B32" s="193" t="s">
        <v>43</v>
      </c>
      <c r="C32" s="186">
        <v>1</v>
      </c>
      <c r="D32" s="187">
        <v>20</v>
      </c>
      <c r="E32" s="187">
        <f t="shared" si="1"/>
        <v>20</v>
      </c>
    </row>
    <row r="33" spans="1:5" ht="15">
      <c r="A33" s="195" t="s">
        <v>180</v>
      </c>
      <c r="B33" s="193" t="s">
        <v>24</v>
      </c>
      <c r="C33" s="186">
        <v>2</v>
      </c>
      <c r="D33" s="187">
        <v>16</v>
      </c>
      <c r="E33" s="187">
        <f t="shared" si="1"/>
        <v>32</v>
      </c>
    </row>
    <row r="34" spans="1:5" ht="15">
      <c r="A34" s="195" t="s">
        <v>181</v>
      </c>
      <c r="B34" s="194" t="s">
        <v>47</v>
      </c>
      <c r="C34" s="186">
        <v>1</v>
      </c>
      <c r="D34" s="186">
        <v>30</v>
      </c>
      <c r="E34" s="187">
        <f t="shared" si="1"/>
        <v>30</v>
      </c>
    </row>
    <row r="35" spans="1:5" ht="15">
      <c r="A35" s="195"/>
      <c r="B35" s="185" t="s">
        <v>86</v>
      </c>
      <c r="C35" s="189">
        <f>SUM(C24:C34)</f>
        <v>13</v>
      </c>
      <c r="D35" s="186"/>
      <c r="E35" s="190">
        <f>SUM(E24:E34)</f>
        <v>246</v>
      </c>
    </row>
    <row r="36" spans="1:5" ht="15">
      <c r="A36" s="35"/>
      <c r="B36" s="4"/>
      <c r="C36" s="52"/>
      <c r="D36" s="52"/>
      <c r="E36" s="53"/>
    </row>
    <row r="37" spans="1:6" s="11" customFormat="1" ht="15">
      <c r="A37" s="177"/>
      <c r="B37" s="8"/>
      <c r="C37" s="248" t="s">
        <v>50</v>
      </c>
      <c r="D37" s="249"/>
      <c r="E37" s="250"/>
      <c r="F37" s="153"/>
    </row>
    <row r="38" spans="1:6" s="11" customFormat="1" ht="30">
      <c r="A38" s="179">
        <v>1.3</v>
      </c>
      <c r="B38" s="15" t="s">
        <v>93</v>
      </c>
      <c r="C38" s="172" t="s">
        <v>157</v>
      </c>
      <c r="D38" s="173" t="s">
        <v>5</v>
      </c>
      <c r="E38" s="174" t="s">
        <v>158</v>
      </c>
      <c r="F38" s="153"/>
    </row>
    <row r="39" spans="1:6" s="162" customFormat="1" ht="15">
      <c r="A39" s="196"/>
      <c r="B39" s="197" t="s">
        <v>53</v>
      </c>
      <c r="C39" s="182"/>
      <c r="D39" s="183"/>
      <c r="E39" s="183"/>
      <c r="F39" s="171"/>
    </row>
    <row r="40" spans="1:6" s="162" customFormat="1" ht="15">
      <c r="A40" s="180" t="s">
        <v>182</v>
      </c>
      <c r="B40" s="181" t="s">
        <v>12</v>
      </c>
      <c r="C40" s="182">
        <v>1</v>
      </c>
      <c r="D40" s="182">
        <v>15</v>
      </c>
      <c r="E40" s="183">
        <f t="shared" si="1"/>
        <v>15</v>
      </c>
      <c r="F40" s="171"/>
    </row>
    <row r="41" spans="1:6" s="162" customFormat="1" ht="15">
      <c r="A41" s="180" t="s">
        <v>183</v>
      </c>
      <c r="B41" s="181" t="s">
        <v>13</v>
      </c>
      <c r="C41" s="182">
        <v>1</v>
      </c>
      <c r="D41" s="182">
        <v>7.5</v>
      </c>
      <c r="E41" s="183">
        <f t="shared" si="1"/>
        <v>7.5</v>
      </c>
      <c r="F41" s="171"/>
    </row>
    <row r="42" spans="1:6" s="162" customFormat="1" ht="15">
      <c r="A42" s="180" t="s">
        <v>184</v>
      </c>
      <c r="B42" s="181" t="s">
        <v>17</v>
      </c>
      <c r="C42" s="182">
        <v>2</v>
      </c>
      <c r="D42" s="182">
        <v>20</v>
      </c>
      <c r="E42" s="183">
        <f t="shared" si="1"/>
        <v>40</v>
      </c>
      <c r="F42" s="171"/>
    </row>
    <row r="43" spans="1:6" s="162" customFormat="1" ht="15">
      <c r="A43" s="198"/>
      <c r="B43" s="197" t="s">
        <v>54</v>
      </c>
      <c r="C43" s="182"/>
      <c r="D43" s="182"/>
      <c r="E43" s="182"/>
      <c r="F43" s="171"/>
    </row>
    <row r="44" spans="1:6" s="162" customFormat="1" ht="15">
      <c r="A44" s="196" t="s">
        <v>185</v>
      </c>
      <c r="B44" s="181" t="s">
        <v>12</v>
      </c>
      <c r="C44" s="182">
        <v>1</v>
      </c>
      <c r="D44" s="182">
        <v>15</v>
      </c>
      <c r="E44" s="183">
        <f>C44*D44</f>
        <v>15</v>
      </c>
      <c r="F44" s="171"/>
    </row>
    <row r="45" spans="1:6" s="162" customFormat="1" ht="15">
      <c r="A45" s="180" t="s">
        <v>186</v>
      </c>
      <c r="B45" s="181" t="s">
        <v>13</v>
      </c>
      <c r="C45" s="182">
        <v>1</v>
      </c>
      <c r="D45" s="182">
        <v>7.5</v>
      </c>
      <c r="E45" s="183">
        <f>C45*D45</f>
        <v>7.5</v>
      </c>
      <c r="F45" s="171"/>
    </row>
    <row r="46" spans="1:6" s="162" customFormat="1" ht="15">
      <c r="A46" s="180" t="s">
        <v>187</v>
      </c>
      <c r="B46" s="181" t="s">
        <v>18</v>
      </c>
      <c r="C46" s="182">
        <v>2</v>
      </c>
      <c r="D46" s="182">
        <v>20</v>
      </c>
      <c r="E46" s="183">
        <f>C46*D46</f>
        <v>40</v>
      </c>
      <c r="F46" s="171"/>
    </row>
    <row r="47" spans="1:6" s="162" customFormat="1" ht="15">
      <c r="A47" s="198"/>
      <c r="B47" s="197" t="s">
        <v>55</v>
      </c>
      <c r="C47" s="182"/>
      <c r="D47" s="182"/>
      <c r="E47" s="182"/>
      <c r="F47" s="171"/>
    </row>
    <row r="48" spans="1:6" s="162" customFormat="1" ht="15">
      <c r="A48" s="180" t="s">
        <v>188</v>
      </c>
      <c r="B48" s="181" t="s">
        <v>12</v>
      </c>
      <c r="C48" s="182">
        <v>1</v>
      </c>
      <c r="D48" s="182">
        <v>15</v>
      </c>
      <c r="E48" s="183">
        <f>C48*D48</f>
        <v>15</v>
      </c>
      <c r="F48" s="171"/>
    </row>
    <row r="49" spans="1:6" s="162" customFormat="1" ht="15">
      <c r="A49" s="196" t="s">
        <v>189</v>
      </c>
      <c r="B49" s="181" t="s">
        <v>13</v>
      </c>
      <c r="C49" s="182">
        <v>1</v>
      </c>
      <c r="D49" s="182">
        <v>7.5</v>
      </c>
      <c r="E49" s="183">
        <f>C49*D49</f>
        <v>7.5</v>
      </c>
      <c r="F49" s="171"/>
    </row>
    <row r="50" spans="1:6" s="162" customFormat="1" ht="15">
      <c r="A50" s="180" t="s">
        <v>190</v>
      </c>
      <c r="B50" s="181" t="s">
        <v>19</v>
      </c>
      <c r="C50" s="182">
        <v>2</v>
      </c>
      <c r="D50" s="182">
        <v>20</v>
      </c>
      <c r="E50" s="183">
        <f>C50*D50</f>
        <v>40</v>
      </c>
      <c r="F50" s="171"/>
    </row>
    <row r="51" spans="1:6" s="162" customFormat="1" ht="15">
      <c r="A51" s="198"/>
      <c r="B51" s="197" t="s">
        <v>56</v>
      </c>
      <c r="C51" s="182"/>
      <c r="D51" s="182"/>
      <c r="E51" s="182"/>
      <c r="F51" s="171"/>
    </row>
    <row r="52" spans="1:6" s="162" customFormat="1" ht="15">
      <c r="A52" s="180" t="s">
        <v>191</v>
      </c>
      <c r="B52" s="181" t="s">
        <v>12</v>
      </c>
      <c r="C52" s="182">
        <v>1</v>
      </c>
      <c r="D52" s="182">
        <v>15</v>
      </c>
      <c r="E52" s="183">
        <f>C52*D52</f>
        <v>15</v>
      </c>
      <c r="F52" s="171"/>
    </row>
    <row r="53" spans="1:6" s="162" customFormat="1" ht="15">
      <c r="A53" s="180" t="s">
        <v>192</v>
      </c>
      <c r="B53" s="181" t="s">
        <v>13</v>
      </c>
      <c r="C53" s="182">
        <v>1</v>
      </c>
      <c r="D53" s="182">
        <v>7.5</v>
      </c>
      <c r="E53" s="183">
        <f>C53*D53</f>
        <v>7.5</v>
      </c>
      <c r="F53" s="171"/>
    </row>
    <row r="54" spans="1:6" s="162" customFormat="1" ht="15">
      <c r="A54" s="180" t="s">
        <v>193</v>
      </c>
      <c r="B54" s="181" t="s">
        <v>20</v>
      </c>
      <c r="C54" s="182">
        <v>3</v>
      </c>
      <c r="D54" s="182">
        <v>20</v>
      </c>
      <c r="E54" s="183">
        <f>C54*D54</f>
        <v>60</v>
      </c>
      <c r="F54" s="171"/>
    </row>
    <row r="55" spans="1:6" s="162" customFormat="1" ht="15">
      <c r="A55" s="196"/>
      <c r="B55" s="197" t="s">
        <v>57</v>
      </c>
      <c r="C55" s="182"/>
      <c r="D55" s="182"/>
      <c r="E55" s="182"/>
      <c r="F55" s="171"/>
    </row>
    <row r="56" spans="1:6" s="162" customFormat="1" ht="15">
      <c r="A56" s="180" t="s">
        <v>194</v>
      </c>
      <c r="B56" s="181" t="s">
        <v>12</v>
      </c>
      <c r="C56" s="182">
        <v>1</v>
      </c>
      <c r="D56" s="182">
        <v>15</v>
      </c>
      <c r="E56" s="183">
        <f>C56*D56</f>
        <v>15</v>
      </c>
      <c r="F56" s="171"/>
    </row>
    <row r="57" spans="1:6" s="162" customFormat="1" ht="15">
      <c r="A57" s="180" t="s">
        <v>195</v>
      </c>
      <c r="B57" s="181" t="s">
        <v>13</v>
      </c>
      <c r="C57" s="182">
        <v>1</v>
      </c>
      <c r="D57" s="182">
        <v>7.5</v>
      </c>
      <c r="E57" s="183">
        <f>C57*D57</f>
        <v>7.5</v>
      </c>
      <c r="F57" s="171"/>
    </row>
    <row r="58" spans="1:6" s="162" customFormat="1" ht="15">
      <c r="A58" s="180" t="s">
        <v>196</v>
      </c>
      <c r="B58" s="181" t="s">
        <v>18</v>
      </c>
      <c r="C58" s="182">
        <v>2</v>
      </c>
      <c r="D58" s="182">
        <v>20</v>
      </c>
      <c r="E58" s="183">
        <f>C58*D58</f>
        <v>40</v>
      </c>
      <c r="F58" s="171"/>
    </row>
    <row r="59" spans="1:6" s="162" customFormat="1" ht="15">
      <c r="A59" s="196"/>
      <c r="B59" s="197" t="s">
        <v>58</v>
      </c>
      <c r="C59" s="182"/>
      <c r="D59" s="182"/>
      <c r="E59" s="182"/>
      <c r="F59" s="171"/>
    </row>
    <row r="60" spans="1:6" s="162" customFormat="1" ht="15">
      <c r="A60" s="180" t="s">
        <v>197</v>
      </c>
      <c r="B60" s="181" t="s">
        <v>12</v>
      </c>
      <c r="C60" s="182">
        <v>1</v>
      </c>
      <c r="D60" s="182">
        <v>15</v>
      </c>
      <c r="E60" s="183">
        <f>C60*D60</f>
        <v>15</v>
      </c>
      <c r="F60" s="171"/>
    </row>
    <row r="61" spans="1:6" s="162" customFormat="1" ht="15">
      <c r="A61" s="180" t="s">
        <v>198</v>
      </c>
      <c r="B61" s="181" t="s">
        <v>13</v>
      </c>
      <c r="C61" s="182">
        <v>1</v>
      </c>
      <c r="D61" s="182">
        <v>7.5</v>
      </c>
      <c r="E61" s="183">
        <f>C61*D61</f>
        <v>7.5</v>
      </c>
      <c r="F61" s="171"/>
    </row>
    <row r="62" spans="1:6" s="162" customFormat="1" ht="15">
      <c r="A62" s="180" t="s">
        <v>199</v>
      </c>
      <c r="B62" s="181" t="s">
        <v>21</v>
      </c>
      <c r="C62" s="182">
        <v>2</v>
      </c>
      <c r="D62" s="182">
        <v>20</v>
      </c>
      <c r="E62" s="183">
        <f>C62*D62</f>
        <v>40</v>
      </c>
      <c r="F62" s="171"/>
    </row>
    <row r="63" spans="1:6" s="162" customFormat="1" ht="15">
      <c r="A63" s="196"/>
      <c r="B63" s="197" t="s">
        <v>59</v>
      </c>
      <c r="C63" s="182"/>
      <c r="D63" s="182"/>
      <c r="E63" s="182"/>
      <c r="F63" s="171"/>
    </row>
    <row r="64" spans="1:6" s="162" customFormat="1" ht="15">
      <c r="A64" s="180" t="s">
        <v>200</v>
      </c>
      <c r="B64" s="181" t="s">
        <v>12</v>
      </c>
      <c r="C64" s="182">
        <v>1</v>
      </c>
      <c r="D64" s="182">
        <v>15</v>
      </c>
      <c r="E64" s="183">
        <f>C64*D64</f>
        <v>15</v>
      </c>
      <c r="F64" s="171"/>
    </row>
    <row r="65" spans="1:6" s="162" customFormat="1" ht="15">
      <c r="A65" s="180" t="s">
        <v>201</v>
      </c>
      <c r="B65" s="181" t="s">
        <v>13</v>
      </c>
      <c r="C65" s="182">
        <v>1</v>
      </c>
      <c r="D65" s="182">
        <v>7.5</v>
      </c>
      <c r="E65" s="183">
        <f>C65*D65</f>
        <v>7.5</v>
      </c>
      <c r="F65" s="171"/>
    </row>
    <row r="66" spans="1:6" s="162" customFormat="1" ht="15">
      <c r="A66" s="180" t="s">
        <v>202</v>
      </c>
      <c r="B66" s="181" t="s">
        <v>20</v>
      </c>
      <c r="C66" s="182">
        <v>2</v>
      </c>
      <c r="D66" s="182">
        <v>20</v>
      </c>
      <c r="E66" s="183">
        <f>C66*D66</f>
        <v>40</v>
      </c>
      <c r="F66" s="171"/>
    </row>
    <row r="67" spans="1:5" ht="15">
      <c r="A67" s="199"/>
      <c r="B67" s="200" t="s">
        <v>87</v>
      </c>
      <c r="C67" s="186"/>
      <c r="D67" s="186"/>
      <c r="E67" s="186"/>
    </row>
    <row r="68" spans="1:5" ht="15">
      <c r="A68" s="195" t="s">
        <v>203</v>
      </c>
      <c r="B68" s="194" t="s">
        <v>39</v>
      </c>
      <c r="C68" s="186">
        <v>1</v>
      </c>
      <c r="D68" s="186">
        <v>40</v>
      </c>
      <c r="E68" s="187">
        <f>C68*D68</f>
        <v>40</v>
      </c>
    </row>
    <row r="69" spans="1:5" ht="15">
      <c r="A69" s="195" t="s">
        <v>204</v>
      </c>
      <c r="B69" s="194" t="s">
        <v>24</v>
      </c>
      <c r="C69" s="186">
        <v>2</v>
      </c>
      <c r="D69" s="186">
        <v>30</v>
      </c>
      <c r="E69" s="187">
        <f>C69*D69</f>
        <v>60</v>
      </c>
    </row>
    <row r="70" spans="1:5" ht="15">
      <c r="A70" s="195"/>
      <c r="B70" s="185" t="s">
        <v>86</v>
      </c>
      <c r="C70" s="189">
        <f>SUM(C39:C69)</f>
        <v>32</v>
      </c>
      <c r="D70" s="186"/>
      <c r="E70" s="190">
        <f>SUM(E39:E69)</f>
        <v>557.5</v>
      </c>
    </row>
    <row r="72" spans="2:5" ht="15">
      <c r="B72" s="62" t="s">
        <v>88</v>
      </c>
      <c r="C72" s="66"/>
      <c r="D72" s="63"/>
      <c r="E72" s="55"/>
    </row>
    <row r="73" spans="2:5" ht="15">
      <c r="B73" s="29" t="s">
        <v>94</v>
      </c>
      <c r="C73" s="67"/>
      <c r="E73" s="50">
        <f>SUM(E70+E35+E20)</f>
        <v>1037.5</v>
      </c>
    </row>
    <row r="74" spans="2:5" ht="15">
      <c r="B74" s="29" t="s">
        <v>96</v>
      </c>
      <c r="C74" s="69">
        <v>0.3</v>
      </c>
      <c r="E74" s="49">
        <f>SUM(C74*E73)</f>
        <v>311.25</v>
      </c>
    </row>
    <row r="75" spans="2:5" ht="15">
      <c r="B75" s="61" t="s">
        <v>97</v>
      </c>
      <c r="C75" s="68"/>
      <c r="D75" s="64"/>
      <c r="E75" s="65">
        <f>SUM(E73:E74)</f>
        <v>1348.75</v>
      </c>
    </row>
  </sheetData>
  <sheetProtection/>
  <mergeCells count="3">
    <mergeCell ref="C22:E22"/>
    <mergeCell ref="C37:E37"/>
    <mergeCell ref="C6:E6"/>
  </mergeCell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8" sqref="A18:A20"/>
    </sheetView>
  </sheetViews>
  <sheetFormatPr defaultColWidth="11.00390625" defaultRowHeight="15.75"/>
  <cols>
    <col min="1" max="1" width="5.50390625" style="11" customWidth="1"/>
    <col min="2" max="2" width="43.00390625" style="1" customWidth="1"/>
    <col min="3" max="3" width="13.25390625" style="10" customWidth="1"/>
    <col min="4" max="4" width="12.25390625" style="10" customWidth="1"/>
    <col min="5" max="5" width="8.75390625" style="10" customWidth="1"/>
    <col min="6" max="6" width="9.375" style="10" customWidth="1"/>
    <col min="7" max="7" width="9.375" style="47" customWidth="1"/>
    <col min="8" max="16384" width="11.00390625" style="1" customWidth="1"/>
  </cols>
  <sheetData>
    <row r="1" spans="2:7" ht="15">
      <c r="B1" s="96" t="s">
        <v>52</v>
      </c>
      <c r="C1" s="107"/>
      <c r="D1" s="107"/>
      <c r="E1" s="107"/>
      <c r="F1" s="108"/>
      <c r="G1" s="109"/>
    </row>
    <row r="2" spans="2:7" ht="21">
      <c r="B2" s="103" t="s">
        <v>69</v>
      </c>
      <c r="C2" s="107"/>
      <c r="D2" s="107"/>
      <c r="E2" s="107"/>
      <c r="F2" s="110"/>
      <c r="G2" s="111"/>
    </row>
    <row r="3" spans="2:7" ht="21">
      <c r="B3" s="103" t="s">
        <v>79</v>
      </c>
      <c r="C3" s="104"/>
      <c r="D3" s="104"/>
      <c r="E3" s="104"/>
      <c r="F3" s="108"/>
      <c r="G3" s="109"/>
    </row>
    <row r="4" spans="2:7" ht="15">
      <c r="B4" s="178" t="s">
        <v>156</v>
      </c>
      <c r="C4" s="106"/>
      <c r="D4" s="106"/>
      <c r="E4" s="106"/>
      <c r="F4" s="108"/>
      <c r="G4" s="109"/>
    </row>
    <row r="5" spans="2:5" ht="15">
      <c r="B5" s="24"/>
      <c r="C5" s="27"/>
      <c r="D5" s="27"/>
      <c r="E5" s="27"/>
    </row>
    <row r="6" ht="15">
      <c r="B6" s="9"/>
    </row>
    <row r="7" spans="3:7" s="11" customFormat="1" ht="15">
      <c r="C7" s="156"/>
      <c r="D7" s="156"/>
      <c r="E7" s="251" t="s">
        <v>50</v>
      </c>
      <c r="F7" s="252"/>
      <c r="G7" s="253"/>
    </row>
    <row r="8" spans="1:7" s="11" customFormat="1" ht="30">
      <c r="A8" s="236">
        <v>2</v>
      </c>
      <c r="B8" s="203" t="s">
        <v>60</v>
      </c>
      <c r="C8" s="204" t="s">
        <v>205</v>
      </c>
      <c r="D8" s="205" t="s">
        <v>206</v>
      </c>
      <c r="E8" s="204" t="s">
        <v>158</v>
      </c>
      <c r="F8" s="206" t="s">
        <v>61</v>
      </c>
      <c r="G8" s="207" t="s">
        <v>62</v>
      </c>
    </row>
    <row r="9" spans="1:7" ht="15">
      <c r="A9" s="143">
        <v>2.1</v>
      </c>
      <c r="B9" s="58" t="s">
        <v>4</v>
      </c>
      <c r="C9" s="147"/>
      <c r="D9" s="149"/>
      <c r="E9" s="147"/>
      <c r="F9" s="148"/>
      <c r="G9" s="146"/>
    </row>
    <row r="10" spans="1:7" ht="15">
      <c r="A10" s="237" t="s">
        <v>70</v>
      </c>
      <c r="B10" s="95" t="s">
        <v>137</v>
      </c>
      <c r="C10" s="20">
        <v>355</v>
      </c>
      <c r="D10" s="121">
        <v>1</v>
      </c>
      <c r="E10" s="18">
        <f aca="true" t="shared" si="0" ref="E10:E17">SUM(C10*D10)</f>
        <v>355</v>
      </c>
      <c r="F10" s="124">
        <v>3</v>
      </c>
      <c r="G10" s="125">
        <v>120</v>
      </c>
    </row>
    <row r="11" spans="1:7" ht="15">
      <c r="A11" s="237" t="s">
        <v>71</v>
      </c>
      <c r="B11" s="13" t="s">
        <v>80</v>
      </c>
      <c r="C11" s="18">
        <v>40</v>
      </c>
      <c r="D11" s="72">
        <v>2</v>
      </c>
      <c r="E11" s="18">
        <f t="shared" si="0"/>
        <v>80</v>
      </c>
      <c r="F11" s="5">
        <v>2</v>
      </c>
      <c r="G11" s="50">
        <f aca="true" t="shared" si="1" ref="G11:G19">SUM(E11/F11)</f>
        <v>40</v>
      </c>
    </row>
    <row r="12" spans="1:7" ht="15">
      <c r="A12" s="237" t="s">
        <v>72</v>
      </c>
      <c r="B12" s="12" t="s">
        <v>81</v>
      </c>
      <c r="C12" s="18">
        <v>40</v>
      </c>
      <c r="D12" s="72">
        <v>2</v>
      </c>
      <c r="E12" s="18">
        <f t="shared" si="0"/>
        <v>80</v>
      </c>
      <c r="F12" s="5">
        <v>2</v>
      </c>
      <c r="G12" s="50">
        <f t="shared" si="1"/>
        <v>40</v>
      </c>
    </row>
    <row r="13" spans="1:7" ht="15">
      <c r="A13" s="237" t="s">
        <v>73</v>
      </c>
      <c r="B13" s="12" t="s">
        <v>82</v>
      </c>
      <c r="C13" s="18">
        <v>40</v>
      </c>
      <c r="D13" s="72">
        <v>2</v>
      </c>
      <c r="E13" s="18">
        <f t="shared" si="0"/>
        <v>80</v>
      </c>
      <c r="F13" s="5">
        <v>2</v>
      </c>
      <c r="G13" s="50">
        <f t="shared" si="1"/>
        <v>40</v>
      </c>
    </row>
    <row r="14" spans="1:7" ht="15">
      <c r="A14" s="237" t="s">
        <v>74</v>
      </c>
      <c r="B14" s="13" t="s">
        <v>83</v>
      </c>
      <c r="C14" s="20">
        <v>40</v>
      </c>
      <c r="D14" s="121">
        <v>2</v>
      </c>
      <c r="E14" s="20">
        <f t="shared" si="0"/>
        <v>80</v>
      </c>
      <c r="F14" s="5">
        <v>2</v>
      </c>
      <c r="G14" s="50">
        <f t="shared" si="1"/>
        <v>40</v>
      </c>
    </row>
    <row r="15" spans="1:7" ht="15">
      <c r="A15" s="237" t="s">
        <v>75</v>
      </c>
      <c r="B15" s="12" t="s">
        <v>84</v>
      </c>
      <c r="C15" s="18">
        <v>40</v>
      </c>
      <c r="D15" s="72">
        <v>2</v>
      </c>
      <c r="E15" s="18">
        <f t="shared" si="0"/>
        <v>80</v>
      </c>
      <c r="F15" s="5">
        <v>2</v>
      </c>
      <c r="G15" s="50">
        <f t="shared" si="1"/>
        <v>40</v>
      </c>
    </row>
    <row r="16" spans="1:7" ht="15">
      <c r="A16" s="237" t="s">
        <v>76</v>
      </c>
      <c r="B16" s="29" t="s">
        <v>85</v>
      </c>
      <c r="C16" s="46">
        <v>40</v>
      </c>
      <c r="D16" s="122">
        <v>2</v>
      </c>
      <c r="E16" s="46">
        <f t="shared" si="0"/>
        <v>80</v>
      </c>
      <c r="F16" s="10">
        <v>2</v>
      </c>
      <c r="G16" s="50">
        <f t="shared" si="1"/>
        <v>40</v>
      </c>
    </row>
    <row r="17" spans="1:7" ht="15">
      <c r="A17" s="238" t="s">
        <v>77</v>
      </c>
      <c r="B17" s="14" t="s">
        <v>6</v>
      </c>
      <c r="C17" s="21">
        <v>40</v>
      </c>
      <c r="D17" s="201">
        <v>2</v>
      </c>
      <c r="E17" s="21">
        <f t="shared" si="0"/>
        <v>80</v>
      </c>
      <c r="F17" s="202">
        <v>2</v>
      </c>
      <c r="G17" s="51">
        <f t="shared" si="1"/>
        <v>40</v>
      </c>
    </row>
    <row r="18" spans="1:7" ht="15">
      <c r="A18" s="239">
        <v>2.2</v>
      </c>
      <c r="B18" s="38" t="s">
        <v>66</v>
      </c>
      <c r="C18" s="46"/>
      <c r="D18" s="122"/>
      <c r="E18" s="46"/>
      <c r="G18" s="49"/>
    </row>
    <row r="19" spans="1:7" ht="15">
      <c r="A19" s="237" t="s">
        <v>70</v>
      </c>
      <c r="B19" s="29" t="s">
        <v>67</v>
      </c>
      <c r="C19" s="46">
        <v>20</v>
      </c>
      <c r="D19" s="122">
        <v>2</v>
      </c>
      <c r="E19" s="20">
        <f>SUM(C19*D19)</f>
        <v>40</v>
      </c>
      <c r="F19" s="10">
        <v>1</v>
      </c>
      <c r="G19" s="50">
        <f t="shared" si="1"/>
        <v>40</v>
      </c>
    </row>
    <row r="20" spans="1:7" ht="15">
      <c r="A20" s="238" t="s">
        <v>71</v>
      </c>
      <c r="B20" s="39" t="s">
        <v>68</v>
      </c>
      <c r="C20" s="54">
        <v>20</v>
      </c>
      <c r="D20" s="123">
        <v>2</v>
      </c>
      <c r="E20" s="21">
        <f>SUM(C20*D20)</f>
        <v>40</v>
      </c>
      <c r="F20" s="41">
        <v>1</v>
      </c>
      <c r="G20" s="51">
        <f>SUM(E20/F20)</f>
        <v>40</v>
      </c>
    </row>
    <row r="21" spans="2:7" ht="15">
      <c r="B21" s="7" t="s">
        <v>3</v>
      </c>
      <c r="C21" s="2">
        <f>SUM(C10:C20)</f>
        <v>675</v>
      </c>
      <c r="D21" s="2"/>
      <c r="E21" s="25">
        <f>SUM(E10:E20)</f>
        <v>995</v>
      </c>
      <c r="F21" s="71">
        <f>SUM(F10:F20)</f>
        <v>19</v>
      </c>
      <c r="G21" s="57"/>
    </row>
    <row r="22" ht="15">
      <c r="B22" s="11"/>
    </row>
    <row r="23" spans="2:7" ht="15">
      <c r="B23" s="61" t="s">
        <v>88</v>
      </c>
      <c r="C23" s="44"/>
      <c r="D23" s="60"/>
      <c r="E23" s="68"/>
      <c r="F23" s="64"/>
      <c r="G23" s="112"/>
    </row>
    <row r="24" spans="2:7" ht="15">
      <c r="B24" s="29" t="s">
        <v>94</v>
      </c>
      <c r="E24" s="67"/>
      <c r="F24" s="47"/>
      <c r="G24" s="50">
        <f>SUM(E21)</f>
        <v>995</v>
      </c>
    </row>
    <row r="25" spans="2:7" ht="15">
      <c r="B25" s="29" t="s">
        <v>96</v>
      </c>
      <c r="E25" s="69">
        <v>0.3</v>
      </c>
      <c r="F25" s="47"/>
      <c r="G25" s="49">
        <f>SUM(E25*G24)</f>
        <v>298.5</v>
      </c>
    </row>
    <row r="26" spans="2:7" ht="15">
      <c r="B26" s="61" t="s">
        <v>97</v>
      </c>
      <c r="C26" s="44"/>
      <c r="D26" s="60"/>
      <c r="E26" s="68"/>
      <c r="F26" s="64"/>
      <c r="G26" s="65">
        <f>SUM(G24:G25)</f>
        <v>1293.5</v>
      </c>
    </row>
    <row r="29" ht="15">
      <c r="B29" s="8"/>
    </row>
  </sheetData>
  <sheetProtection/>
  <mergeCells count="1">
    <mergeCell ref="E7:G7"/>
  </mergeCells>
  <printOptions/>
  <pageMargins left="0.7" right="0.7" top="0.75" bottom="0.75" header="0.3" footer="0.3"/>
  <pageSetup fitToHeight="0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7">
      <selection activeCell="D11" sqref="D11"/>
    </sheetView>
  </sheetViews>
  <sheetFormatPr defaultColWidth="11.00390625" defaultRowHeight="15.75"/>
  <cols>
    <col min="1" max="1" width="5.50390625" style="32" customWidth="1"/>
    <col min="2" max="2" width="27.00390625" style="1" customWidth="1"/>
    <col min="3" max="3" width="28.50390625" style="1" customWidth="1"/>
    <col min="4" max="4" width="10.25390625" style="10" customWidth="1"/>
    <col min="5" max="5" width="14.50390625" style="10" customWidth="1"/>
    <col min="6" max="6" width="6.625" style="10" bestFit="1" customWidth="1"/>
    <col min="7" max="7" width="6.125" style="10" bestFit="1" customWidth="1"/>
    <col min="8" max="8" width="6.375" style="10" bestFit="1" customWidth="1"/>
    <col min="9" max="16384" width="11.00390625" style="1" customWidth="1"/>
  </cols>
  <sheetData>
    <row r="1" spans="1:8" ht="15">
      <c r="A1" s="33"/>
      <c r="B1" s="23" t="s">
        <v>52</v>
      </c>
      <c r="C1" s="31"/>
      <c r="D1" s="31"/>
      <c r="E1" s="31"/>
      <c r="G1" s="47"/>
      <c r="H1" s="1"/>
    </row>
    <row r="2" spans="1:8" ht="21">
      <c r="A2" s="33"/>
      <c r="B2" s="22" t="s">
        <v>69</v>
      </c>
      <c r="C2" s="31"/>
      <c r="D2" s="31"/>
      <c r="E2" s="31"/>
      <c r="F2" s="37"/>
      <c r="G2" s="48"/>
      <c r="H2" s="1"/>
    </row>
    <row r="3" spans="1:8" ht="21">
      <c r="A3" s="33"/>
      <c r="B3" s="22" t="s">
        <v>92</v>
      </c>
      <c r="C3" s="26"/>
      <c r="D3" s="26"/>
      <c r="E3" s="26"/>
      <c r="G3" s="47"/>
      <c r="H3" s="1"/>
    </row>
    <row r="4" spans="1:8" ht="15">
      <c r="A4" s="33"/>
      <c r="B4" s="178" t="s">
        <v>156</v>
      </c>
      <c r="C4" s="27"/>
      <c r="D4" s="27"/>
      <c r="E4" s="27"/>
      <c r="G4" s="47"/>
      <c r="H4" s="1"/>
    </row>
    <row r="5" spans="1:3" ht="15">
      <c r="A5" s="33"/>
      <c r="B5" s="9"/>
      <c r="C5" s="9"/>
    </row>
    <row r="6" spans="1:8" s="154" customFormat="1" ht="15.75" customHeight="1">
      <c r="A6" s="157"/>
      <c r="D6" s="155"/>
      <c r="E6" s="155"/>
      <c r="F6" s="254" t="s">
        <v>50</v>
      </c>
      <c r="G6" s="255"/>
      <c r="H6" s="256"/>
    </row>
    <row r="7" spans="1:8" s="158" customFormat="1" ht="45">
      <c r="A7" s="159"/>
      <c r="D7" s="211" t="s">
        <v>154</v>
      </c>
      <c r="E7" s="212" t="s">
        <v>207</v>
      </c>
      <c r="F7" s="213" t="s">
        <v>158</v>
      </c>
      <c r="G7" s="214" t="s">
        <v>89</v>
      </c>
      <c r="H7" s="215" t="s">
        <v>90</v>
      </c>
    </row>
    <row r="8" spans="1:8" ht="15">
      <c r="A8" s="208">
        <v>3</v>
      </c>
      <c r="B8" s="15" t="s">
        <v>2</v>
      </c>
      <c r="C8" s="42"/>
      <c r="D8" s="28"/>
      <c r="E8" s="36"/>
      <c r="F8" s="28"/>
      <c r="G8" s="16"/>
      <c r="H8" s="43"/>
    </row>
    <row r="9" spans="1:8" ht="15">
      <c r="A9" s="232">
        <v>3.1</v>
      </c>
      <c r="B9" s="209" t="s">
        <v>53</v>
      </c>
      <c r="C9" s="210"/>
      <c r="D9" s="147"/>
      <c r="E9" s="149"/>
      <c r="F9" s="147"/>
      <c r="G9" s="148"/>
      <c r="H9" s="149"/>
    </row>
    <row r="10" spans="1:8" s="162" customFormat="1" ht="15">
      <c r="A10" s="233" t="s">
        <v>70</v>
      </c>
      <c r="B10" s="161" t="s">
        <v>63</v>
      </c>
      <c r="C10" s="162" t="s">
        <v>208</v>
      </c>
      <c r="D10" s="163">
        <v>25</v>
      </c>
      <c r="E10" s="122">
        <v>2.4</v>
      </c>
      <c r="F10" s="164">
        <f>SUM(D10*E10)</f>
        <v>60</v>
      </c>
      <c r="G10" s="31">
        <v>2</v>
      </c>
      <c r="H10" s="72">
        <f aca="true" t="shared" si="0" ref="H10:H20">SUM(F10/G10)</f>
        <v>30</v>
      </c>
    </row>
    <row r="11" spans="1:8" s="162" customFormat="1" ht="15">
      <c r="A11" s="233" t="s">
        <v>71</v>
      </c>
      <c r="B11" s="161" t="s">
        <v>139</v>
      </c>
      <c r="C11" s="162" t="s">
        <v>208</v>
      </c>
      <c r="D11" s="163">
        <v>50</v>
      </c>
      <c r="E11" s="122">
        <v>2.4</v>
      </c>
      <c r="F11" s="164">
        <f aca="true" t="shared" si="1" ref="F11:F20">SUM(D11*E11)</f>
        <v>120</v>
      </c>
      <c r="G11" s="31">
        <v>2</v>
      </c>
      <c r="H11" s="72">
        <f t="shared" si="0"/>
        <v>60</v>
      </c>
    </row>
    <row r="12" spans="1:8" s="162" customFormat="1" ht="15">
      <c r="A12" s="233" t="s">
        <v>72</v>
      </c>
      <c r="B12" s="161" t="s">
        <v>7</v>
      </c>
      <c r="C12" s="162" t="s">
        <v>208</v>
      </c>
      <c r="D12" s="163">
        <v>25</v>
      </c>
      <c r="E12" s="122">
        <v>2.4</v>
      </c>
      <c r="F12" s="164">
        <f t="shared" si="1"/>
        <v>60</v>
      </c>
      <c r="G12" s="31">
        <v>2</v>
      </c>
      <c r="H12" s="72">
        <f t="shared" si="0"/>
        <v>30</v>
      </c>
    </row>
    <row r="13" spans="1:8" ht="15">
      <c r="A13" s="234" t="s">
        <v>73</v>
      </c>
      <c r="B13" s="29" t="s">
        <v>9</v>
      </c>
      <c r="C13" s="162" t="s">
        <v>208</v>
      </c>
      <c r="D13" s="46">
        <v>50</v>
      </c>
      <c r="E13" s="30">
        <v>1.2</v>
      </c>
      <c r="F13" s="18">
        <f t="shared" si="1"/>
        <v>60</v>
      </c>
      <c r="G13" s="10">
        <v>1</v>
      </c>
      <c r="H13" s="19">
        <f t="shared" si="0"/>
        <v>60</v>
      </c>
    </row>
    <row r="14" spans="1:8" ht="15">
      <c r="A14" s="234" t="s">
        <v>74</v>
      </c>
      <c r="B14" s="29" t="s">
        <v>64</v>
      </c>
      <c r="C14" s="162" t="s">
        <v>208</v>
      </c>
      <c r="D14" s="46">
        <v>15</v>
      </c>
      <c r="E14" s="30">
        <v>4</v>
      </c>
      <c r="F14" s="46">
        <f t="shared" si="1"/>
        <v>60</v>
      </c>
      <c r="G14" s="10">
        <v>1</v>
      </c>
      <c r="H14" s="30">
        <f t="shared" si="0"/>
        <v>60</v>
      </c>
    </row>
    <row r="15" spans="1:8" ht="15">
      <c r="A15" s="235" t="s">
        <v>75</v>
      </c>
      <c r="B15" s="39" t="s">
        <v>16</v>
      </c>
      <c r="C15" s="169" t="s">
        <v>208</v>
      </c>
      <c r="D15" s="54">
        <v>15</v>
      </c>
      <c r="E15" s="56">
        <v>4</v>
      </c>
      <c r="F15" s="54">
        <f t="shared" si="1"/>
        <v>60</v>
      </c>
      <c r="G15" s="41">
        <v>1</v>
      </c>
      <c r="H15" s="56">
        <f t="shared" si="0"/>
        <v>60</v>
      </c>
    </row>
    <row r="16" spans="1:8" ht="15">
      <c r="A16" s="232">
        <v>3.2</v>
      </c>
      <c r="B16" s="17" t="s">
        <v>91</v>
      </c>
      <c r="D16" s="46"/>
      <c r="E16" s="30"/>
      <c r="F16" s="46"/>
      <c r="H16" s="30"/>
    </row>
    <row r="17" spans="1:8" ht="15">
      <c r="A17" s="234" t="s">
        <v>70</v>
      </c>
      <c r="B17" s="113" t="s">
        <v>138</v>
      </c>
      <c r="C17" s="1" t="s">
        <v>65</v>
      </c>
      <c r="D17" s="46">
        <v>15</v>
      </c>
      <c r="E17" s="30">
        <v>4</v>
      </c>
      <c r="F17" s="46">
        <f t="shared" si="1"/>
        <v>60</v>
      </c>
      <c r="G17" s="10">
        <v>1</v>
      </c>
      <c r="H17" s="30">
        <f t="shared" si="0"/>
        <v>60</v>
      </c>
    </row>
    <row r="18" spans="1:8" ht="15">
      <c r="A18" s="234" t="s">
        <v>71</v>
      </c>
      <c r="B18" s="29" t="s">
        <v>8</v>
      </c>
      <c r="C18" s="1" t="s">
        <v>11</v>
      </c>
      <c r="D18" s="46">
        <v>4</v>
      </c>
      <c r="E18" s="30">
        <v>5</v>
      </c>
      <c r="F18" s="46">
        <f t="shared" si="1"/>
        <v>20</v>
      </c>
      <c r="G18" s="10">
        <v>1</v>
      </c>
      <c r="H18" s="30">
        <f t="shared" si="0"/>
        <v>20</v>
      </c>
    </row>
    <row r="19" spans="1:8" ht="15">
      <c r="A19" s="234" t="s">
        <v>72</v>
      </c>
      <c r="B19" s="29" t="s">
        <v>10</v>
      </c>
      <c r="C19" s="1" t="s">
        <v>11</v>
      </c>
      <c r="D19" s="46">
        <v>4</v>
      </c>
      <c r="E19" s="30">
        <v>5</v>
      </c>
      <c r="F19" s="46">
        <f t="shared" si="1"/>
        <v>20</v>
      </c>
      <c r="G19" s="10">
        <v>1</v>
      </c>
      <c r="H19" s="30">
        <f t="shared" si="0"/>
        <v>20</v>
      </c>
    </row>
    <row r="20" spans="1:8" ht="15">
      <c r="A20" s="235" t="s">
        <v>73</v>
      </c>
      <c r="B20" s="39" t="s">
        <v>45</v>
      </c>
      <c r="C20" s="40" t="s">
        <v>11</v>
      </c>
      <c r="D20" s="54">
        <v>4</v>
      </c>
      <c r="E20" s="56">
        <v>5</v>
      </c>
      <c r="F20" s="54">
        <f t="shared" si="1"/>
        <v>20</v>
      </c>
      <c r="G20" s="41">
        <v>1</v>
      </c>
      <c r="H20" s="56">
        <f t="shared" si="0"/>
        <v>20</v>
      </c>
    </row>
    <row r="21" spans="1:7" ht="15">
      <c r="A21" s="33"/>
      <c r="B21" s="11" t="s">
        <v>3</v>
      </c>
      <c r="D21" s="10">
        <f>SUM(D9:D20)</f>
        <v>207</v>
      </c>
      <c r="F21" s="59">
        <f>SUM(F9:F20)</f>
        <v>540</v>
      </c>
      <c r="G21" s="60">
        <f>SUM(G9:G20)</f>
        <v>13</v>
      </c>
    </row>
    <row r="22" spans="1:2" ht="15">
      <c r="A22" s="33"/>
      <c r="B22" s="11"/>
    </row>
    <row r="24" spans="1:8" ht="15">
      <c r="A24" s="33"/>
      <c r="B24" s="62" t="s">
        <v>88</v>
      </c>
      <c r="C24" s="45"/>
      <c r="D24" s="45"/>
      <c r="E24" s="70"/>
      <c r="F24" s="63"/>
      <c r="G24" s="63"/>
      <c r="H24" s="55"/>
    </row>
    <row r="25" spans="1:8" ht="15">
      <c r="A25" s="33"/>
      <c r="B25" s="29" t="s">
        <v>94</v>
      </c>
      <c r="C25" s="10"/>
      <c r="F25" s="67"/>
      <c r="G25" s="47"/>
      <c r="H25" s="50">
        <f>SUM(F21)</f>
        <v>540</v>
      </c>
    </row>
    <row r="26" spans="1:8" ht="15">
      <c r="A26" s="33"/>
      <c r="B26" s="29" t="s">
        <v>96</v>
      </c>
      <c r="C26" s="10"/>
      <c r="F26" s="69">
        <v>0.3</v>
      </c>
      <c r="G26" s="47"/>
      <c r="H26" s="49">
        <f>SUM(F26*H25)</f>
        <v>162</v>
      </c>
    </row>
    <row r="27" spans="1:8" ht="15">
      <c r="A27" s="33"/>
      <c r="B27" s="61" t="s">
        <v>97</v>
      </c>
      <c r="C27" s="44"/>
      <c r="D27" s="44"/>
      <c r="E27" s="60"/>
      <c r="F27" s="64"/>
      <c r="G27" s="64"/>
      <c r="H27" s="65">
        <f>SUM(H25:H26)</f>
        <v>702</v>
      </c>
    </row>
  </sheetData>
  <sheetProtection/>
  <mergeCells count="1">
    <mergeCell ref="F6:H6"/>
  </mergeCell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300" verticalDpi="3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13" sqref="I13"/>
    </sheetView>
  </sheetViews>
  <sheetFormatPr defaultColWidth="11.00390625" defaultRowHeight="15.75"/>
  <cols>
    <col min="1" max="1" width="5.50390625" style="32" customWidth="1"/>
    <col min="2" max="2" width="40.375" style="1" customWidth="1"/>
    <col min="3" max="3" width="8.75390625" style="10" customWidth="1"/>
    <col min="4" max="4" width="8.375" style="10" bestFit="1" customWidth="1"/>
    <col min="5" max="5" width="8.625" style="10" bestFit="1" customWidth="1"/>
    <col min="6" max="16384" width="11.00390625" style="1" customWidth="1"/>
  </cols>
  <sheetData>
    <row r="1" spans="1:5" ht="15">
      <c r="A1" s="33"/>
      <c r="B1" s="23" t="s">
        <v>52</v>
      </c>
      <c r="D1" s="47"/>
      <c r="E1" s="1"/>
    </row>
    <row r="2" spans="1:5" ht="21">
      <c r="A2" s="33"/>
      <c r="B2" s="22" t="s">
        <v>69</v>
      </c>
      <c r="C2" s="37"/>
      <c r="D2" s="48"/>
      <c r="E2" s="1"/>
    </row>
    <row r="3" spans="1:5" ht="21">
      <c r="A3" s="33"/>
      <c r="B3" s="22" t="s">
        <v>99</v>
      </c>
      <c r="D3" s="47"/>
      <c r="E3" s="1"/>
    </row>
    <row r="4" spans="1:5" ht="15">
      <c r="A4" s="33"/>
      <c r="B4" s="178" t="s">
        <v>156</v>
      </c>
      <c r="D4" s="47"/>
      <c r="E4" s="1"/>
    </row>
    <row r="5" spans="1:2" ht="15">
      <c r="A5" s="33"/>
      <c r="B5" s="9"/>
    </row>
    <row r="6" spans="1:5" ht="15.75" customHeight="1">
      <c r="A6" s="33"/>
      <c r="C6" s="251" t="s">
        <v>50</v>
      </c>
      <c r="D6" s="252"/>
      <c r="E6" s="253"/>
    </row>
    <row r="7" spans="1:5" ht="15">
      <c r="A7" s="33"/>
      <c r="B7" s="6"/>
      <c r="C7" s="218" t="s">
        <v>209</v>
      </c>
      <c r="D7" s="219" t="s">
        <v>210</v>
      </c>
      <c r="E7" s="220" t="s">
        <v>158</v>
      </c>
    </row>
    <row r="8" spans="1:5" ht="15">
      <c r="A8" s="208">
        <v>4</v>
      </c>
      <c r="B8" s="15" t="s">
        <v>100</v>
      </c>
      <c r="C8" s="28"/>
      <c r="D8" s="16"/>
      <c r="E8" s="43"/>
    </row>
    <row r="9" spans="1:5" ht="15">
      <c r="A9" s="33" t="s">
        <v>70</v>
      </c>
      <c r="B9" s="217" t="s">
        <v>95</v>
      </c>
      <c r="C9" s="147">
        <v>1</v>
      </c>
      <c r="D9" s="132">
        <v>600</v>
      </c>
      <c r="E9" s="216">
        <f aca="true" t="shared" si="0" ref="E9:E14">SUM(C9*D9)</f>
        <v>600</v>
      </c>
    </row>
    <row r="10" spans="1:5" ht="15">
      <c r="A10" s="33" t="s">
        <v>71</v>
      </c>
      <c r="B10" s="142" t="s">
        <v>0</v>
      </c>
      <c r="C10" s="18">
        <v>1</v>
      </c>
      <c r="D10" s="31">
        <v>250</v>
      </c>
      <c r="E10" s="72">
        <f t="shared" si="0"/>
        <v>250</v>
      </c>
    </row>
    <row r="11" spans="1:5" ht="15">
      <c r="A11" s="33" t="s">
        <v>72</v>
      </c>
      <c r="B11" s="142" t="s">
        <v>101</v>
      </c>
      <c r="C11" s="18">
        <v>1</v>
      </c>
      <c r="D11" s="31">
        <v>50</v>
      </c>
      <c r="E11" s="72">
        <f t="shared" si="0"/>
        <v>50</v>
      </c>
    </row>
    <row r="12" spans="1:5" ht="15">
      <c r="A12" s="33" t="s">
        <v>73</v>
      </c>
      <c r="B12" s="142" t="s">
        <v>102</v>
      </c>
      <c r="C12" s="18">
        <v>1</v>
      </c>
      <c r="D12" s="31">
        <v>20</v>
      </c>
      <c r="E12" s="72">
        <f t="shared" si="0"/>
        <v>20</v>
      </c>
    </row>
    <row r="13" spans="1:5" ht="15">
      <c r="A13" s="33" t="s">
        <v>74</v>
      </c>
      <c r="B13" s="142" t="s">
        <v>42</v>
      </c>
      <c r="C13" s="18">
        <v>1</v>
      </c>
      <c r="D13" s="31">
        <v>20</v>
      </c>
      <c r="E13" s="72">
        <f t="shared" si="0"/>
        <v>20</v>
      </c>
    </row>
    <row r="14" spans="1:5" ht="15">
      <c r="A14" s="33" t="s">
        <v>75</v>
      </c>
      <c r="B14" s="142" t="s">
        <v>103</v>
      </c>
      <c r="C14" s="46">
        <v>1</v>
      </c>
      <c r="D14" s="31">
        <v>30</v>
      </c>
      <c r="E14" s="74">
        <f t="shared" si="0"/>
        <v>30</v>
      </c>
    </row>
    <row r="15" spans="1:5" ht="15">
      <c r="A15" s="33"/>
      <c r="B15" s="145" t="s">
        <v>3</v>
      </c>
      <c r="C15" s="54">
        <f>SUM(C9:C14)</f>
        <v>6</v>
      </c>
      <c r="D15" s="41">
        <f>SUM(D9:D14)</f>
        <v>970</v>
      </c>
      <c r="E15" s="46"/>
    </row>
    <row r="16" spans="1:2" ht="15">
      <c r="A16" s="33"/>
      <c r="B16" s="11"/>
    </row>
    <row r="18" spans="1:5" ht="15">
      <c r="A18" s="33"/>
      <c r="B18" s="62" t="s">
        <v>88</v>
      </c>
      <c r="C18" s="63"/>
      <c r="D18" s="63"/>
      <c r="E18" s="55"/>
    </row>
    <row r="19" spans="1:5" ht="15">
      <c r="A19" s="33"/>
      <c r="B19" s="221" t="s">
        <v>211</v>
      </c>
      <c r="C19" s="67"/>
      <c r="D19" s="47"/>
      <c r="E19" s="50">
        <f>SUM(D15)</f>
        <v>970</v>
      </c>
    </row>
    <row r="20" spans="1:5" ht="15">
      <c r="A20" s="33"/>
      <c r="B20" s="29" t="s">
        <v>96</v>
      </c>
      <c r="C20" s="69">
        <v>0.3</v>
      </c>
      <c r="D20" s="47"/>
      <c r="E20" s="49">
        <f>SUM(C20*E19)</f>
        <v>291</v>
      </c>
    </row>
    <row r="21" spans="1:5" ht="15">
      <c r="A21" s="33"/>
      <c r="B21" s="61" t="s">
        <v>97</v>
      </c>
      <c r="C21" s="64"/>
      <c r="D21" s="64"/>
      <c r="E21" s="65">
        <f>SUM(E19:E20)</f>
        <v>1261</v>
      </c>
    </row>
  </sheetData>
  <sheetProtection/>
  <mergeCells count="1">
    <mergeCell ref="C6:E6"/>
  </mergeCells>
  <printOptions/>
  <pageMargins left="0.7" right="0.7" top="0.75" bottom="0.75" header="0.3" footer="0.3"/>
  <pageSetup horizontalDpi="300" verticalDpi="300" orientation="portrait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11" sqref="I11"/>
    </sheetView>
  </sheetViews>
  <sheetFormatPr defaultColWidth="9.00390625" defaultRowHeight="15.75"/>
  <cols>
    <col min="1" max="1" width="9.00390625" style="126" customWidth="1"/>
    <col min="2" max="2" width="34.25390625" style="126" customWidth="1"/>
    <col min="3" max="3" width="9.00390625" style="126" customWidth="1"/>
    <col min="4" max="4" width="13.625" style="126" customWidth="1"/>
    <col min="5" max="5" width="10.50390625" style="126" customWidth="1"/>
    <col min="6" max="6" width="9.00390625" style="126" customWidth="1"/>
    <col min="7" max="7" width="13.75390625" style="126" bestFit="1" customWidth="1"/>
    <col min="8" max="16384" width="9.00390625" style="126" customWidth="1"/>
  </cols>
  <sheetData>
    <row r="1" spans="1:5" ht="15.75">
      <c r="A1" s="33"/>
      <c r="B1" s="23" t="s">
        <v>52</v>
      </c>
      <c r="C1" s="10"/>
      <c r="D1" s="47"/>
      <c r="E1" s="1"/>
    </row>
    <row r="2" spans="1:5" ht="21">
      <c r="A2" s="33"/>
      <c r="B2" s="22" t="s">
        <v>69</v>
      </c>
      <c r="C2" s="37"/>
      <c r="D2" s="48"/>
      <c r="E2" s="1"/>
    </row>
    <row r="3" spans="1:5" ht="21">
      <c r="A3" s="33"/>
      <c r="B3" s="22" t="s">
        <v>144</v>
      </c>
      <c r="C3" s="10"/>
      <c r="D3" s="47"/>
      <c r="E3" s="1"/>
    </row>
    <row r="4" spans="1:5" ht="15.75">
      <c r="A4" s="33"/>
      <c r="B4" s="178" t="s">
        <v>156</v>
      </c>
      <c r="C4" s="10"/>
      <c r="D4" s="47"/>
      <c r="E4" s="1"/>
    </row>
    <row r="5" spans="1:5" ht="15.75">
      <c r="A5" s="33"/>
      <c r="B5" s="9"/>
      <c r="C5" s="10"/>
      <c r="D5" s="10"/>
      <c r="E5" s="10"/>
    </row>
    <row r="6" spans="1:7" ht="15.75">
      <c r="A6" s="33"/>
      <c r="B6" s="1"/>
      <c r="C6" s="251" t="s">
        <v>50</v>
      </c>
      <c r="D6" s="252"/>
      <c r="E6" s="253"/>
      <c r="F6" s="257" t="s">
        <v>145</v>
      </c>
      <c r="G6" s="258"/>
    </row>
    <row r="7" spans="1:7" ht="15.75">
      <c r="A7" s="33"/>
      <c r="B7" s="6"/>
      <c r="C7" s="218" t="s">
        <v>49</v>
      </c>
      <c r="D7" s="219" t="s">
        <v>78</v>
      </c>
      <c r="E7" s="220" t="s">
        <v>26</v>
      </c>
      <c r="F7" s="222" t="s">
        <v>146</v>
      </c>
      <c r="G7" s="223" t="s">
        <v>147</v>
      </c>
    </row>
    <row r="8" spans="1:7" ht="15.75">
      <c r="A8" s="230" t="s">
        <v>124</v>
      </c>
      <c r="B8" s="224" t="s">
        <v>100</v>
      </c>
      <c r="C8" s="225"/>
      <c r="D8" s="226"/>
      <c r="E8" s="227"/>
      <c r="F8" s="228"/>
      <c r="G8" s="229"/>
    </row>
    <row r="9" spans="1:7" ht="30">
      <c r="A9" s="157" t="s">
        <v>70</v>
      </c>
      <c r="B9" s="217" t="s">
        <v>215</v>
      </c>
      <c r="C9" s="243">
        <v>1</v>
      </c>
      <c r="D9" s="244">
        <f>7*250</f>
        <v>1750</v>
      </c>
      <c r="E9" s="245">
        <f>SUM(C9*D9)+D9*0.35</f>
        <v>2362.5</v>
      </c>
      <c r="F9" s="137"/>
      <c r="G9" s="133"/>
    </row>
    <row r="10" spans="1:7" ht="15.75">
      <c r="A10" s="157" t="s">
        <v>118</v>
      </c>
      <c r="B10" s="150" t="s">
        <v>102</v>
      </c>
      <c r="C10" s="67">
        <v>1</v>
      </c>
      <c r="D10" s="31">
        <v>640</v>
      </c>
      <c r="E10" s="72">
        <f>C10*D10</f>
        <v>640</v>
      </c>
      <c r="F10" s="138"/>
      <c r="G10" s="134"/>
    </row>
    <row r="11" spans="1:7" ht="30">
      <c r="A11" s="157" t="s">
        <v>120</v>
      </c>
      <c r="B11" s="241" t="s">
        <v>212</v>
      </c>
      <c r="C11" s="242">
        <v>1</v>
      </c>
      <c r="D11" s="124">
        <v>18</v>
      </c>
      <c r="E11" s="72">
        <f>C11*D11</f>
        <v>18</v>
      </c>
      <c r="F11" s="138"/>
      <c r="G11" s="134"/>
    </row>
    <row r="12" spans="1:7" ht="15.75">
      <c r="A12" s="157" t="s">
        <v>123</v>
      </c>
      <c r="B12" s="150" t="s">
        <v>213</v>
      </c>
      <c r="C12" s="67">
        <v>1</v>
      </c>
      <c r="D12" s="31">
        <v>9</v>
      </c>
      <c r="E12" s="72">
        <f>C12*D12</f>
        <v>9</v>
      </c>
      <c r="F12" s="138"/>
      <c r="G12" s="134"/>
    </row>
    <row r="13" spans="1:7" ht="15.75">
      <c r="A13" s="157" t="s">
        <v>124</v>
      </c>
      <c r="B13" s="150" t="s">
        <v>214</v>
      </c>
      <c r="C13" s="67">
        <v>1</v>
      </c>
      <c r="D13" s="31">
        <v>25</v>
      </c>
      <c r="E13" s="72">
        <f>C13*D13</f>
        <v>25</v>
      </c>
      <c r="F13" s="138"/>
      <c r="G13" s="134"/>
    </row>
    <row r="14" spans="1:7" s="130" customFormat="1" ht="15.75">
      <c r="A14" s="32"/>
      <c r="B14" s="143" t="s">
        <v>148</v>
      </c>
      <c r="C14" s="129"/>
      <c r="D14" s="128"/>
      <c r="E14" s="246">
        <f>SUM(E9:E13)</f>
        <v>3054.5</v>
      </c>
      <c r="F14" s="139">
        <v>850</v>
      </c>
      <c r="G14" s="135">
        <f>E14*F14</f>
        <v>2596325</v>
      </c>
    </row>
    <row r="15" spans="1:7" ht="15.75">
      <c r="A15" s="127" t="s">
        <v>125</v>
      </c>
      <c r="B15" s="150" t="s">
        <v>153</v>
      </c>
      <c r="C15" s="18">
        <v>1</v>
      </c>
      <c r="D15" s="31">
        <f>13*22</f>
        <v>286</v>
      </c>
      <c r="E15" s="136">
        <f>SUM(C15*D15)</f>
        <v>286</v>
      </c>
      <c r="F15" s="138">
        <v>200</v>
      </c>
      <c r="G15" s="135">
        <f>E15*F15</f>
        <v>57200</v>
      </c>
    </row>
    <row r="16" spans="1:7" ht="15.75">
      <c r="A16" s="127" t="s">
        <v>126</v>
      </c>
      <c r="B16" s="142" t="s">
        <v>41</v>
      </c>
      <c r="C16" s="46">
        <v>1</v>
      </c>
      <c r="D16" s="31">
        <v>30</v>
      </c>
      <c r="E16" s="136">
        <f>SUM(C16*D16)</f>
        <v>30</v>
      </c>
      <c r="F16" s="138">
        <v>800</v>
      </c>
      <c r="G16" s="135">
        <f>E16*F16</f>
        <v>24000</v>
      </c>
    </row>
    <row r="17" spans="1:7" ht="15.75">
      <c r="A17" s="127" t="s">
        <v>127</v>
      </c>
      <c r="B17" s="144" t="s">
        <v>40</v>
      </c>
      <c r="C17" s="46">
        <v>1</v>
      </c>
      <c r="D17" s="31">
        <v>30</v>
      </c>
      <c r="E17" s="136">
        <f>SUM(C17*D17)</f>
        <v>30</v>
      </c>
      <c r="F17" s="138">
        <v>800</v>
      </c>
      <c r="G17" s="135">
        <f>E17*F17</f>
        <v>24000</v>
      </c>
    </row>
    <row r="18" spans="1:7" ht="15.75">
      <c r="A18" s="33"/>
      <c r="B18" s="145" t="s">
        <v>3</v>
      </c>
      <c r="C18" s="54"/>
      <c r="D18" s="41"/>
      <c r="E18" s="247">
        <f>SUM(E14:E17)</f>
        <v>3400.5</v>
      </c>
      <c r="F18" s="140"/>
      <c r="G18" s="141">
        <f>SUM(G14:G17)</f>
        <v>2701525</v>
      </c>
    </row>
    <row r="19" spans="1:5" ht="15.75">
      <c r="A19" s="33"/>
      <c r="B19" s="11"/>
      <c r="C19" s="10"/>
      <c r="D19" s="10"/>
      <c r="E19" s="10"/>
    </row>
    <row r="20" spans="1:7" ht="15.75">
      <c r="A20" s="32"/>
      <c r="B20" s="1"/>
      <c r="C20" s="10"/>
      <c r="D20" s="10"/>
      <c r="E20" s="10"/>
      <c r="G20" s="131"/>
    </row>
    <row r="30" ht="15.75">
      <c r="B30" s="231"/>
    </row>
  </sheetData>
  <sheetProtection/>
  <mergeCells count="2">
    <mergeCell ref="C6:E6"/>
    <mergeCell ref="F6:G6"/>
  </mergeCells>
  <printOptions/>
  <pageMargins left="0.7" right="0.7" top="0.75" bottom="0.75" header="0.3" footer="0.3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Optional Electronic Link 14 - Estimations of the dimensions of the Faculty of Agronomics and Veterinary Medicine (HA</dc:title>
  <dc:subject/>
  <dc:creator>OLSEN JEAN JULIEN</dc:creator>
  <cp:keywords/>
  <dc:description/>
  <cp:lastModifiedBy>Inter-American Development Bank</cp:lastModifiedBy>
  <cp:lastPrinted>2015-04-28T21:12:34Z</cp:lastPrinted>
  <dcterms:created xsi:type="dcterms:W3CDTF">2014-02-18T19:52:33Z</dcterms:created>
  <dcterms:modified xsi:type="dcterms:W3CDTF">2015-09-21T15:00:37Z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fd0e48b6a66848a9885f717e5bbf40">
    <vt:lpwstr>IDBDocs|cca77002-e150-4b2d-ab1f-1d7a7cdcae16</vt:lpwstr>
  </property>
  <property fmtid="{D5CDD505-2E9C-101B-9397-08002B2CF9AE}" pid="5" name="Series_x0020_Operations_x0020_I">
    <vt:lpwstr>3;#Unclassified|a6dff32e-d477-44cd-a56b-85efe9e0a56c</vt:lpwstr>
  </property>
  <property fmtid="{D5CDD505-2E9C-101B-9397-08002B2CF9AE}" pid="6" name="Sub_x002d_Sect">
    <vt:lpwstr/>
  </property>
  <property fmtid="{D5CDD505-2E9C-101B-9397-08002B2CF9AE}" pid="7" name="TaxKeywo">
    <vt:lpwstr/>
  </property>
  <property fmtid="{D5CDD505-2E9C-101B-9397-08002B2CF9AE}" pid="8" name="m555d3814edf4817b4410a4e57f94c">
    <vt:lpwstr/>
  </property>
  <property fmtid="{D5CDD505-2E9C-101B-9397-08002B2CF9AE}" pid="9" name="e559ffcc31d34167856647188be350">
    <vt:lpwstr/>
  </property>
  <property fmtid="{D5CDD505-2E9C-101B-9397-08002B2CF9AE}" pid="10" name="c456731dbc904a5fb605ec556c33e8">
    <vt:lpwstr/>
  </property>
  <property fmtid="{D5CDD505-2E9C-101B-9397-08002B2CF9AE}" pid="11" name="Function Operations I">
    <vt:lpwstr>4;#IDBDocs|cca77002-e150-4b2d-ab1f-1d7a7cdcae16</vt:lpwstr>
  </property>
  <property fmtid="{D5CDD505-2E9C-101B-9397-08002B2CF9AE}" pid="12" name="o5138a91267540169645e33d09c9dd">
    <vt:lpwstr>Unclassified|a6dff32e-d477-44cd-a56b-85efe9e0a56c</vt:lpwstr>
  </property>
  <property fmtid="{D5CDD505-2E9C-101B-9397-08002B2CF9AE}" pid="13" name="Sector I">
    <vt:lpwstr/>
  </property>
  <property fmtid="{D5CDD505-2E9C-101B-9397-08002B2CF9AE}" pid="14" name="Fund I">
    <vt:lpwstr/>
  </property>
  <property fmtid="{D5CDD505-2E9C-101B-9397-08002B2CF9AE}" pid="15" name="j8b96605ee2f4c4e988849e658583f">
    <vt:lpwstr/>
  </property>
  <property fmtid="{D5CDD505-2E9C-101B-9397-08002B2CF9AE}" pid="16" name="Count">
    <vt:lpwstr/>
  </property>
  <property fmtid="{D5CDD505-2E9C-101B-9397-08002B2CF9AE}" pid="17" name="TaxCatchA">
    <vt:lpwstr>4;#IDBDocs|cca77002-e150-4b2d-ab1f-1d7a7cdcae16;#3;#Unclassified|a6dff32e-d477-44cd-a56b-85efe9e0a56c</vt:lpwstr>
  </property>
  <property fmtid="{D5CDD505-2E9C-101B-9397-08002B2CF9AE}" pid="18" name="display_urn:schemas-microsoft-com:office:office#Edit">
    <vt:lpwstr>Restrepo, Lisa Sofia</vt:lpwstr>
  </property>
  <property fmtid="{D5CDD505-2E9C-101B-9397-08002B2CF9AE}" pid="19" name="Project Numb">
    <vt:lpwstr>HA-G1031,HA-L1097</vt:lpwstr>
  </property>
  <property fmtid="{D5CDD505-2E9C-101B-9397-08002B2CF9AE}" pid="20" name="Project Document Ty">
    <vt:lpwstr/>
  </property>
  <property fmtid="{D5CDD505-2E9C-101B-9397-08002B2CF9AE}" pid="21" name="Document Auth">
    <vt:lpwstr>Jacquet, Bruno</vt:lpwstr>
  </property>
  <property fmtid="{D5CDD505-2E9C-101B-9397-08002B2CF9AE}" pid="22" name="Series Operations I">
    <vt:lpwstr>3</vt:lpwstr>
  </property>
  <property fmtid="{D5CDD505-2E9C-101B-9397-08002B2CF9AE}" pid="23" name="Migration In">
    <vt:lpwstr>&lt;Data&gt;&lt;APPLICATION&gt;MS EXCEL&lt;/APPLICATION&gt;&lt;USER_STAGE&gt;Loan Proposal&lt;/USER_STAGE&gt;&lt;PD_OBJ_TYPE&gt;0&lt;/PD_OBJ_TYPE&gt;&lt;MAKERECORD&gt;N&lt;/MAKERECORD&gt;&lt;/Data&gt;</vt:lpwstr>
  </property>
  <property fmtid="{D5CDD505-2E9C-101B-9397-08002B2CF9AE}" pid="24" name="ContentType">
    <vt:lpwstr>0x01010046CF21643EE8D14686A648AA6DAD089200D72F2E96E3517542825E8D7B994A84A4</vt:lpwstr>
  </property>
  <property fmtid="{D5CDD505-2E9C-101B-9397-08002B2CF9AE}" pid="25" name="Approval Numb">
    <vt:lpwstr/>
  </property>
  <property fmtid="{D5CDD505-2E9C-101B-9397-08002B2CF9AE}" pid="26" name="Disclosure Activi">
    <vt:lpwstr>Loan Proposal</vt:lpwstr>
  </property>
  <property fmtid="{D5CDD505-2E9C-101B-9397-08002B2CF9AE}" pid="27" name="Document Language I">
    <vt:lpwstr>French</vt:lpwstr>
  </property>
  <property fmtid="{D5CDD505-2E9C-101B-9397-08002B2CF9AE}" pid="28" name="Fiscal Year I">
    <vt:lpwstr>2015</vt:lpwstr>
  </property>
  <property fmtid="{D5CDD505-2E9C-101B-9397-08002B2CF9AE}" pid="29" name="Access to Information Poli">
    <vt:lpwstr>Public</vt:lpwstr>
  </property>
  <property fmtid="{D5CDD505-2E9C-101B-9397-08002B2CF9AE}" pid="30" name="Other Auth">
    <vt:lpwstr/>
  </property>
  <property fmtid="{D5CDD505-2E9C-101B-9397-08002B2CF9AE}" pid="31" name="Division or Un">
    <vt:lpwstr>INE/RND</vt:lpwstr>
  </property>
  <property fmtid="{D5CDD505-2E9C-101B-9397-08002B2CF9AE}" pid="32" name="Business Ar">
    <vt:lpwstr/>
  </property>
  <property fmtid="{D5CDD505-2E9C-101B-9397-08002B2CF9AE}" pid="33" name="Webtop">
    <vt:lpwstr>AG-ADR</vt:lpwstr>
  </property>
  <property fmtid="{D5CDD505-2E9C-101B-9397-08002B2CF9AE}" pid="34" name="display_urn:schemas-microsoft-com:office:office#Auth">
    <vt:lpwstr>Restrepo, Lisa Sofia</vt:lpwstr>
  </property>
  <property fmtid="{D5CDD505-2E9C-101B-9397-08002B2CF9AE}" pid="35" name="Fro">
    <vt:lpwstr/>
  </property>
  <property fmtid="{D5CDD505-2E9C-101B-9397-08002B2CF9AE}" pid="36" name="T">
    <vt:lpwstr/>
  </property>
  <property fmtid="{D5CDD505-2E9C-101B-9397-08002B2CF9AE}" pid="37" name="Identifi">
    <vt:lpwstr> TECFILE</vt:lpwstr>
  </property>
  <property fmtid="{D5CDD505-2E9C-101B-9397-08002B2CF9AE}" pid="38" name="IDBDocs Numb">
    <vt:lpwstr>39864163</vt:lpwstr>
  </property>
</Properties>
</file>