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9.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1.xml" ContentType="application/vnd.openxmlformats-officedocument.drawing+xml"/>
  <Override PartName="/xl/drawings/drawing14.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13.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xl/drawings/drawing7.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drawings/drawing10.xml" ContentType="application/vnd.openxmlformats-officedocument.drawing+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3.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comments6.xml" ContentType="application/vnd.openxmlformats-officedocument.spreadsheetml.comment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omments8.xml" ContentType="application/vnd.openxmlformats-officedocument.spreadsheetml.comments+xml"/>
  <Override PartName="/xl/comments9.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4.xml" ContentType="application/vnd.openxmlformats-officedocument.spreadsheetml.comments+xml"/>
  <Override PartName="/docProps/app.xml" ContentType="application/vnd.openxmlformats-officedocument.extended-properties+xml"/>
  <Override PartName="/xl/comments2.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3.xml" ContentType="application/vnd.openxmlformats-officedocument.spreadsheetml.comment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EstaPasta_de_trabalho"/>
  <bookViews>
    <workbookView xWindow="0" yWindow="0" windowWidth="15600" windowHeight="11760" tabRatio="664" activeTab="3"/>
  </bookViews>
  <sheets>
    <sheet name="Capa" sheetId="79" r:id="rId1"/>
    <sheet name="Índice" sheetId="80" r:id="rId2"/>
    <sheet name="1. Resumo Executivo" sheetId="75" r:id="rId3"/>
    <sheet name="2. Resultados (Outcomes-PMR)" sheetId="73" r:id="rId4"/>
    <sheet name="3a. Produtos-Fis(Outputs-PMR)" sheetId="74" r:id="rId5"/>
    <sheet name="3b. Produtos-Fin(Outputs-PMR)" sheetId="78" r:id="rId6"/>
    <sheet name="4. Situação e Plano Ação" sheetId="55" r:id="rId7"/>
    <sheet name="5. Riscos e Plano Mitigação" sheetId="52" r:id="rId8"/>
    <sheet name="6. Cláusulas Contratuais" sheetId="56" r:id="rId9"/>
    <sheet name="7. Alterações no Projeto" sheetId="47" r:id="rId10"/>
    <sheet name="8. Lições Aprend e Boas Prát" sheetId="58" r:id="rId11"/>
    <sheet name="9. Dem Exec Orçamentária" sheetId="69" r:id="rId12"/>
    <sheet name="10. Dem Desemb Fonte-Ano" sheetId="70" state="hidden" r:id="rId13"/>
    <sheet name="10.1 Dem Desemb Fonte-Ano Atual" sheetId="84" r:id="rId14"/>
    <sheet name="11. Dem Execução Finanaceira" sheetId="77" state="hidden" r:id="rId15"/>
    <sheet name="12. Dem Execução PA" sheetId="65" r:id="rId16"/>
    <sheet name="13. Relação Contr-Obras" sheetId="66" r:id="rId17"/>
    <sheet name="14. Marco de Resultados" sheetId="81" r:id="rId18"/>
    <sheet name="15. Quadro de Indicadores" sheetId="82" r:id="rId19"/>
    <sheet name="16. Matriz Probl Sol e Result" sheetId="83" r:id="rId20"/>
  </sheets>
  <externalReferences>
    <externalReference r:id="rId21"/>
    <externalReference r:id="rId22"/>
  </externalReferences>
  <definedNames>
    <definedName name="_xlnm._FilterDatabase" localSheetId="6" hidden="1">'4. Situação e Plano Ação'!$G$6:$G$6</definedName>
    <definedName name="_xlnm._FilterDatabase" localSheetId="7" hidden="1">'5. Riscos e Plano Mitigação'!$B$2:$G$8</definedName>
    <definedName name="_ftn1" localSheetId="15">'12. Dem Execução PA'!#REF!</definedName>
    <definedName name="_ftn2" localSheetId="17">'14. Marco de Resultados'!#REF!</definedName>
    <definedName name="_ftn3" localSheetId="17">'14. Marco de Resultados'!$I$14</definedName>
    <definedName name="_ftn4" localSheetId="17">'14. Marco de Resultados'!$A$18</definedName>
    <definedName name="_ftn5" localSheetId="17">'14. Marco de Resultados'!$A$19</definedName>
    <definedName name="_ftnref1" localSheetId="15">'12. Dem Execução PA'!#REF!</definedName>
    <definedName name="_ftnref2" localSheetId="17">'14. Marco de Resultados'!$C$5</definedName>
    <definedName name="_ftnref3" localSheetId="17">'14. Marco de Resultados'!$D$5</definedName>
    <definedName name="_ftnref4" localSheetId="17">'14. Marco de Resultados'!$E$8</definedName>
    <definedName name="_ftnref5" localSheetId="17">'14. Marco de Resultados'!$F$8</definedName>
    <definedName name="_xlnm.Print_Area" localSheetId="3">'2. Resultados (Outcomes-PMR)'!$A$1:$T$66</definedName>
    <definedName name="_xlnm.Print_Area" localSheetId="4">'3a. Produtos-Fis(Outputs-PMR)'!$A$1:$AO$128</definedName>
    <definedName name="_xlnm.Print_Area" localSheetId="6">'4. Situação e Plano Ação'!$A$1:$K$83</definedName>
    <definedName name="_xlnm.Print_Area" localSheetId="11">'9. Dem Exec Orçamentária'!$A$1:$N$31</definedName>
    <definedName name="Component1">[1]RRF!$C$8</definedName>
    <definedName name="Component2">[1]RRF!$C$18</definedName>
    <definedName name="Component3">[1]RRF!$C$28</definedName>
    <definedName name="Component4">[1]RRF!$C$38</definedName>
    <definedName name="Component5">[1]RRF!$C$48</definedName>
    <definedName name="Component6">[1]RRF!$C$58</definedName>
    <definedName name="Estados">#REF!</definedName>
    <definedName name="Level1">[1]MER!$J$15</definedName>
    <definedName name="Level2">[1]MER!$J$16</definedName>
    <definedName name="Level3">[1]MER!$J$17</definedName>
    <definedName name="Level4">[1]MER!$J$18</definedName>
    <definedName name="Level5">[1]MER!$J$19</definedName>
    <definedName name="Level6">[1]MER!$J$20</definedName>
    <definedName name="Meses">#REF!</definedName>
    <definedName name="OLE_LINK1" localSheetId="18">'15. Quadro de Indicadores'!$C$29</definedName>
    <definedName name="OLE_LINK3" localSheetId="18">'15. Quadro de Indicadores'!$B$33</definedName>
    <definedName name="Responsaveis">[2]Parâmetros!$C$8:$C$34</definedName>
    <definedName name="Responsáveis">#REF!</definedName>
    <definedName name="Risk1">[1]RRF!$E$8</definedName>
    <definedName name="Risk2">[1]RRF!$E$18</definedName>
    <definedName name="Risk3">[1]RRF!$E$28</definedName>
    <definedName name="Risk4">[1]RRF!$E$38</definedName>
    <definedName name="Risk5">[1]RRF!$E$48</definedName>
    <definedName name="Risk6">[1]RRF!$E$58</definedName>
    <definedName name="_xlnm.Print_Titles" localSheetId="15">'12. Dem Execução PA'!$1:$7</definedName>
    <definedName name="_xlnm.Print_Titles" localSheetId="17">'14. Marco de Resultados'!$4:$5</definedName>
    <definedName name="_xlnm.Print_Titles" localSheetId="18">'15. Quadro de Indicadores'!$47:$48</definedName>
    <definedName name="_xlnm.Print_Titles" localSheetId="3">'2. Resultados (Outcomes-PMR)'!$5:$6</definedName>
    <definedName name="_xlnm.Print_Titles" localSheetId="4">'3a. Produtos-Fis(Outputs-PMR)'!$1:$5</definedName>
    <definedName name="_xlnm.Print_Titles" localSheetId="5">'3b. Produtos-Fin(Outputs-PMR)'!$1:$6</definedName>
    <definedName name="_xlnm.Print_Titles" localSheetId="6">'4. Situação e Plano Ação'!$A:$B,'4. Situação e Plano Ação'!$2:$4</definedName>
    <definedName name="_xlnm.Print_Titles" localSheetId="8">'6. Cláusulas Contratuais'!$2:$3</definedName>
    <definedName name="_xlnm.Print_Titles" localSheetId="9">'7. Alterações no Projeto'!$2:$3</definedName>
    <definedName name="Typeofrisk1">[1]RRF!$D$8</definedName>
    <definedName name="Typeofrisk2">[1]RRF!$D$18</definedName>
    <definedName name="Typeofrisk3">[1]RRF!$D$28</definedName>
    <definedName name="Typeofrisk4">[1]RRF!$D$38</definedName>
    <definedName name="Typeofrisk5">[1]RRF!$D$48</definedName>
    <definedName name="Typeofrisk6">[1]RRF!$D$58</definedName>
    <definedName name="Value1">[1]MER!$I$15</definedName>
    <definedName name="Value2">[1]MER!$I$16</definedName>
    <definedName name="Value3">[1]MER!$I$17</definedName>
    <definedName name="Value4">[1]MER!$I$18</definedName>
    <definedName name="Value5">[1]MER!$I$19</definedName>
    <definedName name="Value6">[1]MER!$I$20</definedName>
  </definedNames>
  <calcPr calcId="145621"/>
</workbook>
</file>

<file path=xl/calcChain.xml><?xml version="1.0" encoding="utf-8"?>
<calcChain xmlns="http://schemas.openxmlformats.org/spreadsheetml/2006/main">
  <c r="C41" i="78" l="1"/>
  <c r="N101" i="74"/>
  <c r="C42" i="78"/>
  <c r="C24" i="78"/>
  <c r="C31" i="78" s="1"/>
  <c r="C20" i="78"/>
  <c r="C11" i="78"/>
  <c r="C7" i="78"/>
  <c r="C35" i="78"/>
  <c r="C36" i="78" l="1"/>
  <c r="L35" i="78" l="1"/>
  <c r="B30" i="75" l="1"/>
  <c r="E30" i="78" l="1"/>
  <c r="B32" i="75" l="1"/>
  <c r="B7" i="84" l="1"/>
  <c r="M24" i="78" l="1"/>
  <c r="M11" i="78"/>
  <c r="M35" i="78"/>
  <c r="E48" i="65" l="1"/>
  <c r="E34" i="65"/>
  <c r="E17" i="65"/>
  <c r="E52" i="65" l="1"/>
  <c r="E25" i="84"/>
  <c r="K7" i="78" l="1"/>
  <c r="L22" i="69" l="1"/>
  <c r="C12" i="84" l="1"/>
  <c r="C11" i="84"/>
  <c r="C10" i="84"/>
  <c r="C9" i="84"/>
  <c r="C7" i="84"/>
  <c r="B12" i="84"/>
  <c r="B11" i="84"/>
  <c r="B10" i="84"/>
  <c r="B9" i="84"/>
  <c r="B8" i="84"/>
  <c r="C25" i="84"/>
  <c r="B25" i="84"/>
  <c r="E13" i="84"/>
  <c r="C13" i="84" l="1"/>
  <c r="D12" i="84"/>
  <c r="B13" i="84"/>
  <c r="C43" i="78" l="1"/>
  <c r="D35" i="78" l="1"/>
  <c r="E35" i="78"/>
  <c r="N35" i="78"/>
  <c r="O35" i="78"/>
  <c r="J35" i="78"/>
  <c r="K35" i="78"/>
  <c r="H35" i="78"/>
  <c r="I35" i="78"/>
  <c r="F35" i="78"/>
  <c r="G35" i="78"/>
  <c r="E7" i="78"/>
  <c r="N7" i="78"/>
  <c r="N43" i="78"/>
  <c r="O43" i="78"/>
  <c r="L43" i="78"/>
  <c r="M43" i="78"/>
  <c r="H7" i="78"/>
  <c r="L24" i="78"/>
  <c r="N24" i="78"/>
  <c r="J24" i="78"/>
  <c r="H24" i="78"/>
  <c r="G24" i="78"/>
  <c r="F24" i="78"/>
  <c r="E24" i="78"/>
  <c r="D24" i="78"/>
  <c r="I43" i="78"/>
  <c r="B34" i="75" l="1"/>
  <c r="E18" i="77" l="1"/>
  <c r="E21" i="77"/>
  <c r="I24" i="78" l="1"/>
  <c r="I20" i="78"/>
  <c r="I11" i="78"/>
  <c r="I7" i="78"/>
  <c r="I31" i="78" l="1"/>
  <c r="I36" i="78" s="1"/>
  <c r="D7" i="78"/>
  <c r="G19" i="77" l="1"/>
  <c r="D6" i="77" l="1"/>
  <c r="F25" i="84" l="1"/>
  <c r="G23" i="84"/>
  <c r="D23" i="84"/>
  <c r="G22" i="84"/>
  <c r="D22" i="84"/>
  <c r="G21" i="84"/>
  <c r="D21" i="84"/>
  <c r="G20" i="84"/>
  <c r="D20" i="84"/>
  <c r="G19" i="84"/>
  <c r="D19" i="84"/>
  <c r="G18" i="84"/>
  <c r="D18" i="84"/>
  <c r="F13" i="84"/>
  <c r="G11" i="84"/>
  <c r="D11" i="84"/>
  <c r="G10" i="84"/>
  <c r="D10" i="84"/>
  <c r="G9" i="84"/>
  <c r="D9" i="84"/>
  <c r="G8" i="84"/>
  <c r="D8" i="84"/>
  <c r="G7" i="84"/>
  <c r="D7" i="84"/>
  <c r="G6" i="84"/>
  <c r="D6" i="84"/>
  <c r="B23" i="70"/>
  <c r="B12" i="70"/>
  <c r="C12" i="70"/>
  <c r="C23" i="70"/>
  <c r="G13" i="69"/>
  <c r="M13" i="69" s="1"/>
  <c r="G12" i="69"/>
  <c r="G11" i="69"/>
  <c r="G10" i="69"/>
  <c r="F13" i="69"/>
  <c r="L13" i="69" s="1"/>
  <c r="F12" i="69"/>
  <c r="L12" i="69" s="1"/>
  <c r="F11" i="69"/>
  <c r="L11" i="69" s="1"/>
  <c r="F10" i="69"/>
  <c r="L10" i="69" s="1"/>
  <c r="F8" i="69"/>
  <c r="L8" i="69" s="1"/>
  <c r="F7" i="69"/>
  <c r="L7" i="69" s="1"/>
  <c r="D6" i="69"/>
  <c r="D14" i="69"/>
  <c r="D13" i="69"/>
  <c r="D12" i="69"/>
  <c r="D10" i="69"/>
  <c r="C14" i="69"/>
  <c r="C13" i="69"/>
  <c r="C12" i="69"/>
  <c r="C11" i="69"/>
  <c r="C10" i="69"/>
  <c r="C8" i="69"/>
  <c r="C7" i="69"/>
  <c r="H18" i="84" l="1"/>
  <c r="I18" i="84" s="1"/>
  <c r="H6" i="84"/>
  <c r="I6" i="84" s="1"/>
  <c r="D13" i="84"/>
  <c r="I13" i="84" s="1"/>
  <c r="G13" i="84"/>
  <c r="H11" i="84"/>
  <c r="I11" i="84" s="1"/>
  <c r="H23" i="84"/>
  <c r="I23" i="84" s="1"/>
  <c r="H10" i="84"/>
  <c r="I10" i="84" s="1"/>
  <c r="G25" i="84"/>
  <c r="H22" i="84"/>
  <c r="I22" i="84" s="1"/>
  <c r="F6" i="69"/>
  <c r="F9" i="69"/>
  <c r="D9" i="69"/>
  <c r="D15" i="69" s="1"/>
  <c r="C9" i="69"/>
  <c r="G9" i="69"/>
  <c r="H19" i="84"/>
  <c r="I19" i="84" s="1"/>
  <c r="H8" i="84"/>
  <c r="I8" i="84" s="1"/>
  <c r="H7" i="84"/>
  <c r="I7" i="84" s="1"/>
  <c r="H21" i="84"/>
  <c r="I21" i="84" s="1"/>
  <c r="H9" i="84"/>
  <c r="I9" i="84" s="1"/>
  <c r="H20" i="84"/>
  <c r="I20" i="84" s="1"/>
  <c r="D25" i="84"/>
  <c r="I25" i="84" s="1"/>
  <c r="B8" i="69"/>
  <c r="B7" i="69"/>
  <c r="B42" i="52" l="1"/>
  <c r="B38" i="52"/>
  <c r="B34" i="52"/>
  <c r="B30" i="52"/>
  <c r="B26" i="52"/>
  <c r="B22" i="52"/>
  <c r="B28" i="78" l="1"/>
  <c r="B30" i="78"/>
  <c r="B29" i="78"/>
  <c r="B27" i="78"/>
  <c r="B26" i="78"/>
  <c r="B25" i="78"/>
  <c r="B22" i="78"/>
  <c r="B23" i="78"/>
  <c r="B21" i="78"/>
  <c r="B16" i="78"/>
  <c r="B19" i="78"/>
  <c r="B18" i="78"/>
  <c r="B17" i="78"/>
  <c r="B15" i="78"/>
  <c r="B14" i="78"/>
  <c r="B13" i="78"/>
  <c r="B12" i="78"/>
  <c r="B10" i="78"/>
  <c r="B9" i="78"/>
  <c r="B8" i="78"/>
  <c r="H29" i="69" l="1"/>
  <c r="H28" i="69"/>
  <c r="H27" i="69"/>
  <c r="H26" i="69"/>
  <c r="H25" i="69"/>
  <c r="G24" i="69"/>
  <c r="H23" i="69"/>
  <c r="H22" i="69"/>
  <c r="G21" i="69"/>
  <c r="F21" i="69"/>
  <c r="G30" i="69" l="1"/>
  <c r="F24" i="69"/>
  <c r="H24" i="69" s="1"/>
  <c r="H21" i="69"/>
  <c r="C7" i="77"/>
  <c r="M23" i="69"/>
  <c r="L23" i="69"/>
  <c r="F30" i="69" l="1"/>
  <c r="H30" i="69"/>
  <c r="C13" i="77"/>
  <c r="L14" i="69"/>
  <c r="E43" i="78" l="1"/>
  <c r="J9" i="69" l="1"/>
  <c r="H14" i="69"/>
  <c r="H13" i="69"/>
  <c r="H11" i="69"/>
  <c r="H10" i="69"/>
  <c r="H8" i="69"/>
  <c r="H7" i="69"/>
  <c r="G6" i="69"/>
  <c r="H6" i="69" s="1"/>
  <c r="G15" i="69" l="1"/>
  <c r="H9" i="69"/>
  <c r="F15" i="69"/>
  <c r="H12" i="69"/>
  <c r="M9" i="69"/>
  <c r="H15" i="69" l="1"/>
  <c r="G16" i="69" s="1"/>
  <c r="F16" i="69" l="1"/>
  <c r="H16" i="69" s="1"/>
  <c r="H43" i="78"/>
  <c r="G54" i="74"/>
  <c r="I54" i="74" s="1"/>
  <c r="K54" i="74" s="1"/>
  <c r="K43" i="74"/>
  <c r="I25" i="73"/>
  <c r="K25" i="73" s="1"/>
  <c r="M25" i="73" s="1"/>
  <c r="I23" i="73"/>
  <c r="K23" i="73" s="1"/>
  <c r="M23" i="73" s="1"/>
  <c r="D17" i="70"/>
  <c r="G17" i="70"/>
  <c r="D6" i="70"/>
  <c r="G6" i="70"/>
  <c r="C6" i="69"/>
  <c r="C15" i="69" s="1"/>
  <c r="E14" i="69"/>
  <c r="F43" i="78"/>
  <c r="G43" i="78"/>
  <c r="J43" i="78"/>
  <c r="D20" i="78"/>
  <c r="D11" i="78"/>
  <c r="J11" i="78"/>
  <c r="J7" i="78"/>
  <c r="H20" i="78"/>
  <c r="H11" i="78"/>
  <c r="F20" i="78"/>
  <c r="F11" i="78"/>
  <c r="F7" i="78"/>
  <c r="E11" i="78"/>
  <c r="G11" i="78"/>
  <c r="K24" i="78"/>
  <c r="E20" i="78"/>
  <c r="G20" i="78"/>
  <c r="J20" i="78"/>
  <c r="K20" i="78"/>
  <c r="K11" i="78"/>
  <c r="G7" i="78"/>
  <c r="I21" i="69"/>
  <c r="L21" i="69" s="1"/>
  <c r="C24" i="69"/>
  <c r="B6" i="74"/>
  <c r="O24" i="78"/>
  <c r="O20" i="78"/>
  <c r="N20" i="78"/>
  <c r="M20" i="78"/>
  <c r="L20" i="78"/>
  <c r="O11" i="78"/>
  <c r="L11" i="78"/>
  <c r="O7" i="78"/>
  <c r="M7" i="78"/>
  <c r="L7" i="78"/>
  <c r="M29" i="69"/>
  <c r="L29" i="69"/>
  <c r="K29" i="69"/>
  <c r="N29" i="69" s="1"/>
  <c r="E29" i="69"/>
  <c r="M28" i="69"/>
  <c r="L28" i="69"/>
  <c r="K28" i="69"/>
  <c r="N28" i="69" s="1"/>
  <c r="E28" i="69"/>
  <c r="M27" i="69"/>
  <c r="L27" i="69"/>
  <c r="K27" i="69"/>
  <c r="N27" i="69" s="1"/>
  <c r="E27" i="69"/>
  <c r="M26" i="69"/>
  <c r="L26" i="69"/>
  <c r="K26" i="69"/>
  <c r="N26" i="69" s="1"/>
  <c r="E26" i="69"/>
  <c r="M25" i="69"/>
  <c r="L25" i="69"/>
  <c r="K25" i="69"/>
  <c r="N25" i="69" s="1"/>
  <c r="E25" i="69"/>
  <c r="J24" i="69"/>
  <c r="I24" i="69"/>
  <c r="D24" i="69"/>
  <c r="K23" i="69"/>
  <c r="N23" i="69" s="1"/>
  <c r="E23" i="69"/>
  <c r="M22" i="69"/>
  <c r="K22" i="69"/>
  <c r="N22" i="69" s="1"/>
  <c r="E22" i="69"/>
  <c r="J21" i="69"/>
  <c r="M21" i="69" s="1"/>
  <c r="D21" i="69"/>
  <c r="C21" i="69"/>
  <c r="K14" i="69"/>
  <c r="N14" i="69" s="1"/>
  <c r="K8" i="69"/>
  <c r="N8" i="69" s="1"/>
  <c r="K7" i="69"/>
  <c r="I6" i="69"/>
  <c r="L6" i="69" s="1"/>
  <c r="J6" i="69"/>
  <c r="M6" i="69" s="1"/>
  <c r="M14" i="69"/>
  <c r="M12" i="69"/>
  <c r="M11" i="69"/>
  <c r="M10" i="69"/>
  <c r="M8" i="69"/>
  <c r="M7" i="69"/>
  <c r="K43" i="78"/>
  <c r="D43" i="78"/>
  <c r="B19" i="77"/>
  <c r="B24" i="77"/>
  <c r="B18" i="77"/>
  <c r="B28" i="69"/>
  <c r="B23" i="77" s="1"/>
  <c r="B27" i="69"/>
  <c r="B22" i="77" s="1"/>
  <c r="B26" i="69"/>
  <c r="B21" i="77" s="1"/>
  <c r="B25" i="69"/>
  <c r="B20" i="77" s="1"/>
  <c r="B23" i="69"/>
  <c r="B22" i="69"/>
  <c r="G25" i="77"/>
  <c r="F19" i="77"/>
  <c r="F25" i="77" s="1"/>
  <c r="D19" i="77"/>
  <c r="D25" i="77" s="1"/>
  <c r="C19" i="77"/>
  <c r="C25" i="77" s="1"/>
  <c r="F7" i="77"/>
  <c r="F13" i="77" s="1"/>
  <c r="G7" i="77"/>
  <c r="G13" i="77" s="1"/>
  <c r="H18" i="77"/>
  <c r="G22" i="70"/>
  <c r="G21" i="70"/>
  <c r="G20" i="70"/>
  <c r="G19" i="70"/>
  <c r="G18" i="70"/>
  <c r="G8" i="70"/>
  <c r="G9" i="70"/>
  <c r="G10" i="70"/>
  <c r="G11" i="70"/>
  <c r="F23" i="70"/>
  <c r="E23" i="70"/>
  <c r="E12" i="70"/>
  <c r="F12" i="70"/>
  <c r="F14" i="52"/>
  <c r="G14" i="52" s="1"/>
  <c r="F13" i="52"/>
  <c r="G13" i="52" s="1"/>
  <c r="F12" i="52"/>
  <c r="G12" i="52" s="1"/>
  <c r="F11" i="52"/>
  <c r="G11" i="52" s="1"/>
  <c r="F10" i="52"/>
  <c r="G10" i="52" s="1"/>
  <c r="F5" i="52"/>
  <c r="G5" i="52" s="1"/>
  <c r="F6" i="52"/>
  <c r="G6" i="52" s="1"/>
  <c r="F7" i="52"/>
  <c r="G7" i="52" s="1"/>
  <c r="F8" i="52"/>
  <c r="G8" i="52" s="1"/>
  <c r="F4" i="52"/>
  <c r="G4" i="52" s="1"/>
  <c r="I24" i="77"/>
  <c r="J24" i="77" s="1"/>
  <c r="H23" i="77"/>
  <c r="E23" i="77"/>
  <c r="H22" i="77"/>
  <c r="E22" i="77"/>
  <c r="H21" i="77"/>
  <c r="H20" i="77"/>
  <c r="E20" i="77"/>
  <c r="H6" i="77"/>
  <c r="H11" i="77"/>
  <c r="H10" i="77"/>
  <c r="H9" i="77"/>
  <c r="H8" i="77"/>
  <c r="I12" i="77"/>
  <c r="J12" i="77" s="1"/>
  <c r="E6" i="77"/>
  <c r="E11" i="77"/>
  <c r="E10" i="77"/>
  <c r="E9" i="77"/>
  <c r="G7" i="70"/>
  <c r="D22" i="70"/>
  <c r="H22" i="70" s="1"/>
  <c r="I22" i="70" s="1"/>
  <c r="D21" i="70"/>
  <c r="D20" i="70"/>
  <c r="D19" i="70"/>
  <c r="H19" i="70" s="1"/>
  <c r="I19" i="70" s="1"/>
  <c r="D18" i="70"/>
  <c r="D8" i="70"/>
  <c r="D9" i="70"/>
  <c r="D10" i="70"/>
  <c r="H10" i="70" s="1"/>
  <c r="I10" i="70" s="1"/>
  <c r="D11" i="70"/>
  <c r="H11" i="70" s="1"/>
  <c r="I11" i="70" s="1"/>
  <c r="D7" i="70"/>
  <c r="K11" i="69"/>
  <c r="N11" i="69" s="1"/>
  <c r="K12" i="69"/>
  <c r="N12" i="69" s="1"/>
  <c r="K13" i="69"/>
  <c r="N13" i="69" s="1"/>
  <c r="E7" i="69"/>
  <c r="E8" i="69"/>
  <c r="E10" i="69"/>
  <c r="E12" i="69"/>
  <c r="E13" i="69"/>
  <c r="C5" i="66"/>
  <c r="C6" i="66"/>
  <c r="C7" i="66"/>
  <c r="C8" i="66"/>
  <c r="C9" i="66"/>
  <c r="C10" i="66"/>
  <c r="C11" i="66"/>
  <c r="C13" i="66"/>
  <c r="C14" i="66"/>
  <c r="C19" i="66"/>
  <c r="C20" i="66"/>
  <c r="C21" i="66"/>
  <c r="C22" i="66"/>
  <c r="C23" i="66"/>
  <c r="C24" i="66"/>
  <c r="C25" i="66"/>
  <c r="C26" i="66"/>
  <c r="C27" i="66"/>
  <c r="C29" i="66"/>
  <c r="C30" i="66"/>
  <c r="E11" i="69"/>
  <c r="H8" i="70" l="1"/>
  <c r="I8" i="70" s="1"/>
  <c r="H21" i="70"/>
  <c r="I21" i="70" s="1"/>
  <c r="H7" i="70"/>
  <c r="I7" i="70" s="1"/>
  <c r="H9" i="70"/>
  <c r="I9" i="70" s="1"/>
  <c r="H20" i="70"/>
  <c r="I20" i="70" s="1"/>
  <c r="G12" i="70"/>
  <c r="D30" i="69"/>
  <c r="K31" i="78"/>
  <c r="K36" i="78" s="1"/>
  <c r="I30" i="69"/>
  <c r="J15" i="69"/>
  <c r="M15" i="69" s="1"/>
  <c r="E31" i="78"/>
  <c r="H31" i="78"/>
  <c r="H36" i="78" s="1"/>
  <c r="D31" i="78"/>
  <c r="D36" i="78" s="1"/>
  <c r="O31" i="78"/>
  <c r="O36" i="78" s="1"/>
  <c r="L31" i="78"/>
  <c r="M31" i="78"/>
  <c r="F31" i="78"/>
  <c r="F36" i="78" s="1"/>
  <c r="J31" i="78"/>
  <c r="G31" i="78"/>
  <c r="G36" i="78" s="1"/>
  <c r="E6" i="69"/>
  <c r="J30" i="69"/>
  <c r="M30" i="69" s="1"/>
  <c r="I10" i="77"/>
  <c r="J10" i="77" s="1"/>
  <c r="I9" i="77"/>
  <c r="J9" i="77" s="1"/>
  <c r="K6" i="69"/>
  <c r="N6" i="69" s="1"/>
  <c r="K24" i="69"/>
  <c r="N24" i="69" s="1"/>
  <c r="K21" i="69"/>
  <c r="N21" i="69" s="1"/>
  <c r="I11" i="77"/>
  <c r="J11" i="77" s="1"/>
  <c r="I23" i="77"/>
  <c r="J23" i="77" s="1"/>
  <c r="I21" i="77"/>
  <c r="J21" i="77" s="1"/>
  <c r="L24" i="69"/>
  <c r="C30" i="69"/>
  <c r="E21" i="69"/>
  <c r="I18" i="77"/>
  <c r="J18" i="77" s="1"/>
  <c r="I6" i="77"/>
  <c r="J6" i="77" s="1"/>
  <c r="I20" i="77"/>
  <c r="J20" i="77" s="1"/>
  <c r="I22" i="77"/>
  <c r="J22" i="77" s="1"/>
  <c r="H17" i="70"/>
  <c r="I17" i="70" s="1"/>
  <c r="E19" i="77"/>
  <c r="H7" i="77"/>
  <c r="H13" i="77" s="1"/>
  <c r="H19" i="77"/>
  <c r="G23" i="70"/>
  <c r="H18" i="70"/>
  <c r="M24" i="69"/>
  <c r="D12" i="70"/>
  <c r="I12" i="70" s="1"/>
  <c r="H6" i="70"/>
  <c r="I6" i="70" s="1"/>
  <c r="D23" i="70"/>
  <c r="I23" i="70" s="1"/>
  <c r="I18" i="70"/>
  <c r="E24" i="69"/>
  <c r="E9" i="69"/>
  <c r="N7" i="69"/>
  <c r="D54" i="74"/>
  <c r="M36" i="78" l="1"/>
  <c r="E36" i="78"/>
  <c r="L36" i="78"/>
  <c r="J36" i="78"/>
  <c r="L30" i="69"/>
  <c r="E15" i="69"/>
  <c r="C16" i="69" s="1"/>
  <c r="E30" i="69"/>
  <c r="F31" i="69" s="1"/>
  <c r="K30" i="69"/>
  <c r="I31" i="69" s="1"/>
  <c r="H25" i="77"/>
  <c r="I19" i="77"/>
  <c r="J19" i="77" s="1"/>
  <c r="E25" i="77"/>
  <c r="D7" i="77"/>
  <c r="D13" i="77" s="1"/>
  <c r="E8" i="77"/>
  <c r="G31" i="69" l="1"/>
  <c r="H31" i="69" s="1"/>
  <c r="D16" i="69"/>
  <c r="E16" i="69" s="1"/>
  <c r="C31" i="69"/>
  <c r="D31" i="69"/>
  <c r="J31" i="69"/>
  <c r="N30" i="69"/>
  <c r="E7" i="77"/>
  <c r="I8" i="77"/>
  <c r="J8" i="77" s="1"/>
  <c r="K10" i="69"/>
  <c r="N10" i="69" s="1"/>
  <c r="I9" i="69"/>
  <c r="L9" i="69" s="1"/>
  <c r="E31" i="69" l="1"/>
  <c r="E13" i="77"/>
  <c r="I7" i="77"/>
  <c r="J7" i="77" s="1"/>
  <c r="K9" i="69"/>
  <c r="I15" i="69"/>
  <c r="L15" i="69" l="1"/>
  <c r="N9" i="69"/>
  <c r="K15" i="69"/>
  <c r="I16" i="69" s="1"/>
  <c r="N15" i="69" l="1"/>
  <c r="J16" i="69"/>
  <c r="K16" i="69" s="1"/>
  <c r="K31" i="69" l="1"/>
  <c r="N11" i="78" l="1"/>
  <c r="N31" i="78" s="1"/>
  <c r="N36" i="78" s="1"/>
</calcChain>
</file>

<file path=xl/comments1.xml><?xml version="1.0" encoding="utf-8"?>
<comments xmlns="http://schemas.openxmlformats.org/spreadsheetml/2006/main">
  <authors>
    <author>Eugenio</author>
  </authors>
  <commentList>
    <comment ref="G5" authorId="0">
      <text>
        <r>
          <rPr>
            <b/>
            <sz val="9"/>
            <color indexed="81"/>
            <rFont val="Tahoma"/>
            <family val="2"/>
          </rPr>
          <t>De acordo com o PMR</t>
        </r>
        <r>
          <rPr>
            <sz val="9"/>
            <color indexed="81"/>
            <rFont val="Tahoma"/>
            <family val="2"/>
          </rPr>
          <t xml:space="preserve">
</t>
        </r>
      </text>
    </comment>
    <comment ref="G17" authorId="0">
      <text>
        <r>
          <rPr>
            <b/>
            <sz val="9"/>
            <color indexed="81"/>
            <rFont val="Tahoma"/>
            <family val="2"/>
          </rPr>
          <t>De acordo com o PMR</t>
        </r>
        <r>
          <rPr>
            <sz val="9"/>
            <color indexed="81"/>
            <rFont val="Tahoma"/>
            <family val="2"/>
          </rPr>
          <t xml:space="preserve">
</t>
        </r>
      </text>
    </comment>
  </commentList>
</comments>
</file>

<file path=xl/comments2.xml><?xml version="1.0" encoding="utf-8"?>
<comments xmlns="http://schemas.openxmlformats.org/spreadsheetml/2006/main">
  <authors>
    <author>Eugenio</author>
    <author>lincoln</author>
    <author>user</author>
  </authors>
  <commentList>
    <comment ref="B3" authorId="0">
      <text>
        <r>
          <rPr>
            <b/>
            <sz val="9"/>
            <color indexed="81"/>
            <rFont val="Tahoma"/>
            <family val="2"/>
          </rPr>
          <t>Inserir tantos produtos e indicadores quanto necessário</t>
        </r>
      </text>
    </comment>
    <comment ref="Q3" authorId="1">
      <text>
        <r>
          <rPr>
            <b/>
            <sz val="8"/>
            <color indexed="81"/>
            <rFont val="Tahoma"/>
            <family val="2"/>
          </rPr>
          <t xml:space="preserve">lincoln:
Contribuição dos produtos para os resultados da Planilha 2.
</t>
        </r>
        <r>
          <rPr>
            <sz val="8"/>
            <color indexed="81"/>
            <rFont val="Tahoma"/>
            <family val="2"/>
          </rPr>
          <t xml:space="preserve">
</t>
        </r>
      </text>
    </comment>
    <comment ref="A6" authorId="2">
      <text>
        <r>
          <rPr>
            <b/>
            <sz val="9"/>
            <color indexed="81"/>
            <rFont val="Tahoma"/>
            <family val="2"/>
          </rPr>
          <t>Inserir tantos Componentes quantos sejam necessários.</t>
        </r>
      </text>
    </comment>
  </commentList>
</comments>
</file>

<file path=xl/comments3.xml><?xml version="1.0" encoding="utf-8"?>
<comments xmlns="http://schemas.openxmlformats.org/spreadsheetml/2006/main">
  <authors>
    <author>Eugenio</author>
    <author>Nestor Ares</author>
    <author>LINCOLN</author>
    <author>lincoln</author>
  </authors>
  <commentList>
    <comment ref="C5" authorId="0">
      <text>
        <r>
          <rPr>
            <b/>
            <sz val="9"/>
            <color indexed="81"/>
            <rFont val="Tahoma"/>
            <family val="2"/>
          </rPr>
          <t>Componentes = orçamento contratual.
Produtos = PAI com mesma cotação do dólar utilizada no Contrato</t>
        </r>
      </text>
    </comment>
    <comment ref="B7" authorId="0">
      <text>
        <r>
          <rPr>
            <b/>
            <sz val="9"/>
            <color indexed="81"/>
            <rFont val="Tahoma"/>
            <family val="2"/>
          </rPr>
          <t>Denominação do Componente conforme Contrato de Empréstimo - Anexo Único</t>
        </r>
        <r>
          <rPr>
            <sz val="9"/>
            <color indexed="81"/>
            <rFont val="Tahoma"/>
            <family val="2"/>
          </rPr>
          <t xml:space="preserve">
</t>
        </r>
      </text>
    </comment>
    <comment ref="D7" authorId="1">
      <text>
        <r>
          <rPr>
            <sz val="9"/>
            <color indexed="81"/>
            <rFont val="Tahoma"/>
            <family val="2"/>
          </rPr>
          <t>Inserir valor planejado de acordo com a Planilha de Distribuição por Fonte do PAI.</t>
        </r>
      </text>
    </comment>
    <comment ref="E7" authorId="0">
      <text>
        <r>
          <rPr>
            <b/>
            <sz val="9"/>
            <color indexed="81"/>
            <rFont val="Tahoma"/>
            <family val="2"/>
          </rPr>
          <t>Valores extraídos do Sistema de Administração Financeira do Projeto</t>
        </r>
        <r>
          <rPr>
            <sz val="9"/>
            <color indexed="81"/>
            <rFont val="Tahoma"/>
            <family val="2"/>
          </rPr>
          <t xml:space="preserve">
</t>
        </r>
      </text>
    </comment>
    <comment ref="D24" authorId="1">
      <text>
        <r>
          <rPr>
            <sz val="10"/>
            <color indexed="81"/>
            <rFont val="Verdana"/>
            <family val="2"/>
          </rPr>
          <t>Inserir valor planejado de acordo com a Planilha de Distribuição por Fonte do PAI.</t>
        </r>
      </text>
    </comment>
    <comment ref="E24" authorId="0">
      <text>
        <r>
          <rPr>
            <b/>
            <sz val="9"/>
            <color indexed="81"/>
            <rFont val="Tahoma"/>
            <family val="2"/>
          </rPr>
          <t>Valores extraídos do Sistema de Administração Financeira do Projeto</t>
        </r>
        <r>
          <rPr>
            <sz val="9"/>
            <color indexed="81"/>
            <rFont val="Tahoma"/>
            <family val="2"/>
          </rPr>
          <t xml:space="preserve">
</t>
        </r>
      </text>
    </comment>
    <comment ref="D27" authorId="2">
      <text>
        <r>
          <rPr>
            <b/>
            <sz val="8"/>
            <color indexed="81"/>
            <rFont val="Tahoma"/>
            <family val="2"/>
          </rPr>
          <t>LINCOLN:</t>
        </r>
        <r>
          <rPr>
            <sz val="8"/>
            <color indexed="81"/>
            <rFont val="Tahoma"/>
            <family val="2"/>
          </rPr>
          <t xml:space="preserve">
Produto concluído antes da assinatura do contrato, objeto de ressarcimento pelo BID.</t>
        </r>
      </text>
    </comment>
    <comment ref="D28" authorId="3">
      <text>
        <r>
          <rPr>
            <b/>
            <sz val="9"/>
            <color indexed="81"/>
            <rFont val="Tahoma"/>
            <family val="2"/>
          </rPr>
          <t>lincoln:</t>
        </r>
        <r>
          <rPr>
            <sz val="9"/>
            <color indexed="81"/>
            <rFont val="Tahoma"/>
            <family val="2"/>
          </rPr>
          <t xml:space="preserve">
Produto concluído antes da assinatura do contrato, objeto de reconhecimento de contrapartida pelo BID.</t>
        </r>
      </text>
    </comment>
    <comment ref="E31" authorId="0">
      <text>
        <r>
          <rPr>
            <b/>
            <sz val="9"/>
            <color indexed="81"/>
            <rFont val="Tahoma"/>
            <family val="2"/>
          </rPr>
          <t>Valores extraídos do Sistema de Administração Financeira do Projeto</t>
        </r>
        <r>
          <rPr>
            <sz val="9"/>
            <color indexed="81"/>
            <rFont val="Tahoma"/>
            <family val="2"/>
          </rPr>
          <t xml:space="preserve">
</t>
        </r>
      </text>
    </comment>
  </commentList>
</comments>
</file>

<file path=xl/comments4.xml><?xml version="1.0" encoding="utf-8"?>
<comments xmlns="http://schemas.openxmlformats.org/spreadsheetml/2006/main">
  <authors>
    <author>Eugenio</author>
    <author>Luciana</author>
    <author>bidbrasil</author>
  </authors>
  <commentList>
    <comment ref="C3" authorId="0">
      <text>
        <r>
          <rPr>
            <sz val="9"/>
            <color indexed="81"/>
            <rFont val="Tahoma"/>
            <family val="2"/>
          </rPr>
          <t xml:space="preserve">Número do Relatório de Progresso em que foi informadas as informações desta linha.
</t>
        </r>
      </text>
    </comment>
    <comment ref="E3" authorId="1">
      <text>
        <r>
          <rPr>
            <b/>
            <sz val="9"/>
            <color indexed="81"/>
            <rFont val="Tahoma"/>
            <family val="2"/>
          </rPr>
          <t>Na conclusão do produto: 
(i) problema versus solução
(ii) contribuição para o resultado</t>
        </r>
      </text>
    </comment>
    <comment ref="F3" authorId="2">
      <text>
        <r>
          <rPr>
            <b/>
            <sz val="8"/>
            <color indexed="81"/>
            <rFont val="Tahoma"/>
            <family val="2"/>
          </rPr>
          <t>Identificar com cores o grau de dificuldade para alerta do projeto: verde, amarelo e vermelho</t>
        </r>
      </text>
    </comment>
    <comment ref="G3" authorId="2">
      <text>
        <r>
          <rPr>
            <b/>
            <sz val="8"/>
            <color indexed="81"/>
            <rFont val="Tahoma"/>
            <family val="2"/>
          </rPr>
          <t>Classificar o problema de acordo com o grau de dificuldade e o impacto no desenvolvimento do produto: 1 (baixo); 2 (médio) e 3 (alto)</t>
        </r>
      </text>
    </comment>
  </commentList>
</comments>
</file>

<file path=xl/comments5.xml><?xml version="1.0" encoding="utf-8"?>
<comments xmlns="http://schemas.openxmlformats.org/spreadsheetml/2006/main">
  <authors>
    <author>veronicao</author>
    <author>jorgeq</author>
  </authors>
  <commentList>
    <comment ref="H20" authorId="0">
      <text>
        <r>
          <rPr>
            <sz val="8"/>
            <color indexed="81"/>
            <rFont val="Tahoma"/>
            <family val="2"/>
          </rPr>
          <t xml:space="preserve">Descrever a maneira de levar a cabo a atividade prevista como ação de mitigação. Exemplo: contratação de consultor  para revisão ex-post. </t>
        </r>
      </text>
    </comment>
    <comment ref="N20" authorId="1">
      <text>
        <r>
          <rPr>
            <sz val="10"/>
            <color indexed="81"/>
            <rFont val="Tahoma"/>
            <family val="2"/>
          </rPr>
          <t>Descrever como se verificará que a atividade de mitigação foi realizada. O indicador de cumprimento deve permitir medir a efetividade da ação de mitigação. Exemplo, informe de revisão ex-post do consultor, discutido e aceito pelo Cliente e o Banco.</t>
        </r>
      </text>
    </comment>
  </commentList>
</comments>
</file>

<file path=xl/comments6.xml><?xml version="1.0" encoding="utf-8"?>
<comments xmlns="http://schemas.openxmlformats.org/spreadsheetml/2006/main">
  <authors>
    <author>Eugenio</author>
    <author>Luciana Pimentel</author>
  </authors>
  <commentList>
    <comment ref="D3" authorId="0">
      <text>
        <r>
          <rPr>
            <b/>
            <sz val="9"/>
            <color indexed="81"/>
            <rFont val="Tahoma"/>
            <family val="2"/>
          </rPr>
          <t>Conforme OA-420</t>
        </r>
      </text>
    </comment>
    <comment ref="E3" authorId="0">
      <text>
        <r>
          <rPr>
            <b/>
            <sz val="9"/>
            <color indexed="81"/>
            <rFont val="Tahoma"/>
            <family val="2"/>
          </rPr>
          <t>Conforme OA-420</t>
        </r>
      </text>
    </comment>
    <comment ref="H3" authorId="1">
      <text>
        <r>
          <rPr>
            <sz val="8"/>
            <color indexed="81"/>
            <rFont val="Tahoma"/>
            <family val="2"/>
          </rPr>
          <t>Reformulação dos Produtos e Resultados do Projeto  requer aprovação da Representação do BID
Reformulação dos Componentes e Subcomponentes do Projeto requer aprovação da Diretoria do BID.</t>
        </r>
      </text>
    </comment>
    <comment ref="I3" authorId="1">
      <text>
        <r>
          <rPr>
            <sz val="8"/>
            <color indexed="81"/>
            <rFont val="Tahoma"/>
            <family val="2"/>
          </rPr>
          <t>Reformulação dos Produtos e Resultados do Projeto  requer aprovação da Representação do BID
Reformulação dos Componentes e Subcomponentes do Projeto requer aprovação da Diretoria do BID.</t>
        </r>
      </text>
    </comment>
  </commentList>
</comments>
</file>

<file path=xl/comments7.xml><?xml version="1.0" encoding="utf-8"?>
<comments xmlns="http://schemas.openxmlformats.org/spreadsheetml/2006/main">
  <authors>
    <author>Eugenio</author>
  </authors>
  <commentList>
    <comment ref="C4" authorId="0">
      <text>
        <r>
          <rPr>
            <b/>
            <sz val="9"/>
            <color indexed="81"/>
            <rFont val="Tahoma"/>
            <family val="2"/>
          </rPr>
          <t>Conforme Contrato de Empréstimo</t>
        </r>
        <r>
          <rPr>
            <sz val="9"/>
            <color indexed="81"/>
            <rFont val="Tahoma"/>
            <family val="2"/>
          </rPr>
          <t xml:space="preserve">
</t>
        </r>
      </text>
    </comment>
    <comment ref="F4" authorId="0">
      <text>
        <r>
          <rPr>
            <b/>
            <sz val="9"/>
            <color indexed="81"/>
            <rFont val="Tahoma"/>
            <family val="2"/>
          </rPr>
          <t>Último orçamento aprovado</t>
        </r>
        <r>
          <rPr>
            <sz val="9"/>
            <color indexed="81"/>
            <rFont val="Tahoma"/>
            <family val="2"/>
          </rPr>
          <t xml:space="preserve">
</t>
        </r>
      </text>
    </comment>
    <comment ref="C19" authorId="0">
      <text>
        <r>
          <rPr>
            <b/>
            <sz val="9"/>
            <color indexed="81"/>
            <rFont val="Tahoma"/>
            <family val="2"/>
          </rPr>
          <t>Conforme Contrato de Empréstimo</t>
        </r>
        <r>
          <rPr>
            <sz val="9"/>
            <color indexed="81"/>
            <rFont val="Tahoma"/>
            <family val="2"/>
          </rPr>
          <t xml:space="preserve">
</t>
        </r>
      </text>
    </comment>
    <comment ref="F19" authorId="0">
      <text>
        <r>
          <rPr>
            <b/>
            <sz val="9"/>
            <color indexed="81"/>
            <rFont val="Tahoma"/>
            <family val="2"/>
          </rPr>
          <t>Último orçamento aprovado</t>
        </r>
        <r>
          <rPr>
            <sz val="9"/>
            <color indexed="81"/>
            <rFont val="Tahoma"/>
            <family val="2"/>
          </rPr>
          <t xml:space="preserve">
</t>
        </r>
      </text>
    </comment>
  </commentList>
</comments>
</file>

<file path=xl/comments8.xml><?xml version="1.0" encoding="utf-8"?>
<comments xmlns="http://schemas.openxmlformats.org/spreadsheetml/2006/main">
  <authors>
    <author>Eugenio</author>
  </authors>
  <commentList>
    <comment ref="A4" authorId="0">
      <text>
        <r>
          <rPr>
            <b/>
            <sz val="9"/>
            <color indexed="81"/>
            <rFont val="Tahoma"/>
            <family val="2"/>
          </rPr>
          <t>Inserir tantos anos quantos forem os de desembolso do Projeto</t>
        </r>
      </text>
    </comment>
    <comment ref="E4" authorId="0">
      <text>
        <r>
          <rPr>
            <sz val="9"/>
            <color indexed="81"/>
            <rFont val="Tahoma"/>
            <family val="2"/>
          </rPr>
          <t xml:space="preserve">
</t>
        </r>
      </text>
    </comment>
    <comment ref="E15" authorId="0">
      <text>
        <r>
          <rPr>
            <sz val="9"/>
            <color indexed="81"/>
            <rFont val="Tahoma"/>
            <family val="2"/>
          </rPr>
          <t xml:space="preserve">
</t>
        </r>
      </text>
    </comment>
  </commentList>
</comments>
</file>

<file path=xl/comments9.xml><?xml version="1.0" encoding="utf-8"?>
<comments xmlns="http://schemas.openxmlformats.org/spreadsheetml/2006/main">
  <authors>
    <author>Eugenio</author>
  </authors>
  <commentList>
    <comment ref="A4" authorId="0">
      <text>
        <r>
          <rPr>
            <b/>
            <sz val="9"/>
            <color indexed="81"/>
            <rFont val="Tahoma"/>
            <family val="2"/>
          </rPr>
          <t>Inserir tantos anos quantos forem os de desembolso do Projeto</t>
        </r>
      </text>
    </comment>
  </commentList>
</comments>
</file>

<file path=xl/sharedStrings.xml><?xml version="1.0" encoding="utf-8"?>
<sst xmlns="http://schemas.openxmlformats.org/spreadsheetml/2006/main" count="2848" uniqueCount="1562">
  <si>
    <t>1. RESUMO EXECUTIVO</t>
  </si>
  <si>
    <t>Observações</t>
  </si>
  <si>
    <t>Indicador</t>
  </si>
  <si>
    <t>Meios de Verificação</t>
  </si>
  <si>
    <t>Unidade de Medida</t>
  </si>
  <si>
    <t>Valor</t>
  </si>
  <si>
    <t>Linha de Base</t>
  </si>
  <si>
    <t>Meios de Verificações</t>
  </si>
  <si>
    <t>Ano</t>
  </si>
  <si>
    <t>Planejado</t>
  </si>
  <si>
    <t>Real</t>
  </si>
  <si>
    <t>ID</t>
  </si>
  <si>
    <t>Fim do Programa</t>
  </si>
  <si>
    <t>Progresso</t>
  </si>
  <si>
    <t>Unidades</t>
  </si>
  <si>
    <t>%</t>
  </si>
  <si>
    <t>$</t>
  </si>
  <si>
    <t>DESEMBOLSOS</t>
  </si>
  <si>
    <t>Planilha</t>
  </si>
  <si>
    <t>Resumo Executivo</t>
  </si>
  <si>
    <t>VALORES PLANEJADOS</t>
  </si>
  <si>
    <t xml:space="preserve">O Projeto contribuirá, no âmbito estadual, para o equilíbrio fiscal sustentável, com repercussão na economia do Estado. </t>
  </si>
  <si>
    <t>Pressupostos</t>
  </si>
  <si>
    <t>Impacto
(1 a 5)</t>
  </si>
  <si>
    <t>Área</t>
  </si>
  <si>
    <t>Relação de Consultoria-Obras</t>
  </si>
  <si>
    <t>Trajetória da Dívida / Receita Líquida Real (RLR)  - Vlr máximo</t>
  </si>
  <si>
    <t>Resultado Primário -  Vlr mínimo</t>
  </si>
  <si>
    <t>Pessoal / Receita Corrente Líquida (RCL)  - Vlr máximo</t>
  </si>
  <si>
    <t>Receita Própria  - Vlr mínimo</t>
  </si>
  <si>
    <t>Investimentos / Receita Líquida Real (RLR)  -  Valor máximo</t>
  </si>
  <si>
    <t>6. CUMPRIMENTO DE CLÁUSULAS CONTRATUAIS</t>
  </si>
  <si>
    <t>País</t>
  </si>
  <si>
    <t>Nome do projeto</t>
  </si>
  <si>
    <t>Número do empréstimo</t>
  </si>
  <si>
    <t>Classificação Ambiental e Social</t>
  </si>
  <si>
    <t>Data do primeiro desembolso</t>
  </si>
  <si>
    <t>Mutuário</t>
  </si>
  <si>
    <t>Fonte (CO, FOE)</t>
  </si>
  <si>
    <t>Composição atual da equipe</t>
  </si>
  <si>
    <t>Composição da equipe no momento da aprovação do LP pela diretoria do Banco</t>
  </si>
  <si>
    <t>ADMINISTRAÇÃO</t>
  </si>
  <si>
    <t>IMPREVISTOS</t>
  </si>
  <si>
    <t>TOTAL PROJETO</t>
  </si>
  <si>
    <t>Número do projeto</t>
  </si>
  <si>
    <t>Tipo de operação</t>
  </si>
  <si>
    <t>Órgão Executor</t>
  </si>
  <si>
    <t>Setor</t>
  </si>
  <si>
    <t>Data de assinatura do contrato</t>
  </si>
  <si>
    <t>Pari Passu</t>
  </si>
  <si>
    <t>Prazo de amortização (meses)</t>
  </si>
  <si>
    <t>Data original de expiração do desembolso</t>
  </si>
  <si>
    <t>Data atual do último desembolso</t>
  </si>
  <si>
    <t>Extensão acumulada (meses)</t>
  </si>
  <si>
    <t xml:space="preserve">% comprometido do empréstimo </t>
  </si>
  <si>
    <t>% desembolsado do empréstimo</t>
  </si>
  <si>
    <t>Ato de criação da unidade</t>
  </si>
  <si>
    <t>1.2 Datas chave posteriores à aprovação por parte da diretoria</t>
  </si>
  <si>
    <t>Data de aprovação pela diretoria do Banco</t>
  </si>
  <si>
    <t>% executado da contrapartida</t>
  </si>
  <si>
    <t>Valor do empréstimo aprovado (US$)</t>
  </si>
  <si>
    <t>Valor da contrapartida (US$)</t>
  </si>
  <si>
    <t>Valor total do projeto (US$)</t>
  </si>
  <si>
    <t>Valor comprometido do empréstimo (US$)</t>
  </si>
  <si>
    <t>Valor desembolsado do empréstimo (US$)</t>
  </si>
  <si>
    <t>Valor executado da contrapartida (US$)</t>
  </si>
  <si>
    <t>Data deste relatório</t>
  </si>
  <si>
    <t>Data do último relatório</t>
  </si>
  <si>
    <t>Data para apresentação do PCR</t>
  </si>
  <si>
    <t>Data para apresentação do LRR</t>
  </si>
  <si>
    <t>Data da análise de risco inicial</t>
  </si>
  <si>
    <t>Data da revisão da análise de risco</t>
  </si>
  <si>
    <t>Data da última visita de supervisão</t>
  </si>
  <si>
    <t>Probabilidade (10% a 100%)</t>
  </si>
  <si>
    <t>Nível</t>
  </si>
  <si>
    <t>1.3 Mutuário e condições chave</t>
  </si>
  <si>
    <t>Execução desde a aprovação (meses)</t>
  </si>
  <si>
    <t>Execução desde a assinatura do contrato (meses)</t>
  </si>
  <si>
    <t xml:space="preserve">Prazo para o último desembolso </t>
  </si>
  <si>
    <t xml:space="preserve">Evidência dos recursos da contrapartida local </t>
  </si>
  <si>
    <t>COMENTÁRIOS</t>
  </si>
  <si>
    <t>Disposições Especiais</t>
  </si>
  <si>
    <t>Resultados</t>
  </si>
  <si>
    <t>Temas</t>
  </si>
  <si>
    <t>Índice</t>
  </si>
  <si>
    <t>Assunto</t>
  </si>
  <si>
    <t>Capa do Relatório</t>
  </si>
  <si>
    <t>Descrição</t>
  </si>
  <si>
    <t>Pareceres Jurídicos</t>
  </si>
  <si>
    <t>Representantes autorizados</t>
  </si>
  <si>
    <t>Programação orçamentária - 1o ano</t>
  </si>
  <si>
    <t>Plano de Contas</t>
  </si>
  <si>
    <t>Auditoria Independente</t>
  </si>
  <si>
    <t>Taxa de Juros</t>
  </si>
  <si>
    <t>Data cumprimento</t>
  </si>
  <si>
    <t>Ofício de resposta</t>
  </si>
  <si>
    <t>Normas Gerais</t>
  </si>
  <si>
    <t>Data limite original</t>
  </si>
  <si>
    <t>Data limite vigente</t>
  </si>
  <si>
    <t>PA - Anual ou quando necessário</t>
  </si>
  <si>
    <t>Relatório Semestral de Progresso</t>
  </si>
  <si>
    <t xml:space="preserve">Condições Prévias ao 1º Desembolso </t>
  </si>
  <si>
    <t>Observação</t>
  </si>
  <si>
    <t>BID</t>
  </si>
  <si>
    <t>Local</t>
  </si>
  <si>
    <t>TOTAL</t>
  </si>
  <si>
    <t>CATEGORIAS</t>
  </si>
  <si>
    <t>Componente, Subcomponentes e Podutos atendidos</t>
  </si>
  <si>
    <t>Especificação do Contrato (*)</t>
  </si>
  <si>
    <t>Forma apresentação Relatório</t>
  </si>
  <si>
    <t>(*) Anexar Relatório = Impresso, CD, DVD, Pen-drive</t>
  </si>
  <si>
    <t>Valor total contrato</t>
  </si>
  <si>
    <t>Avaliação gobal serviços</t>
  </si>
  <si>
    <t>Prazo de duração 
(em meses)</t>
  </si>
  <si>
    <t>NOME</t>
  </si>
  <si>
    <t xml:space="preserve">BID </t>
  </si>
  <si>
    <t>LOCAL</t>
  </si>
  <si>
    <t>CUSTO TOTAL</t>
  </si>
  <si>
    <t>PARI-PASSU (%)</t>
  </si>
  <si>
    <t>Total</t>
  </si>
  <si>
    <t>ORÇAMENTO VIGENTE</t>
  </si>
  <si>
    <t>ORÇAMENTO EXECUTADO</t>
  </si>
  <si>
    <t>ORÇAMENTO ORIGINAL</t>
  </si>
  <si>
    <t>% EXECUTADO</t>
  </si>
  <si>
    <t>Demonstrativo de Execução Orçamentária</t>
  </si>
  <si>
    <t>US$ 1,00</t>
  </si>
  <si>
    <t>Demonstrativo de Desembolso por Fonte-Ano</t>
  </si>
  <si>
    <t xml:space="preserve">Total </t>
  </si>
  <si>
    <t>VALOR</t>
  </si>
  <si>
    <t>DIFERENÇA</t>
  </si>
  <si>
    <t>Demonstrativo de Execução Financeira</t>
  </si>
  <si>
    <t>Demonstrativo de Execução do PA</t>
  </si>
  <si>
    <t>DESEMBOLSO ACUMULADO</t>
  </si>
  <si>
    <t xml:space="preserve">Data de elegibilidade para o 1o desembolso </t>
  </si>
  <si>
    <t>COMPONENTES/SUBCOMPONENTES/PRODUTOS</t>
  </si>
  <si>
    <t>AVANÇOS</t>
  </si>
  <si>
    <t>DIFICULDADES</t>
  </si>
  <si>
    <t>AÇÃO PARA SOLUÇÃO DA DIFICULDADE</t>
  </si>
  <si>
    <t>RESPONSÁVEL</t>
  </si>
  <si>
    <t>DATA PLANEJADA</t>
  </si>
  <si>
    <t>DATA EXECUTADA</t>
  </si>
  <si>
    <t>Riscos e Plano de Mitigação (GRP/PMR)</t>
  </si>
  <si>
    <t>RESULTADOS</t>
  </si>
  <si>
    <t>IMPACTOS</t>
  </si>
  <si>
    <t>2. IMPACTOS E RESULTADOS DO PROJETO (Outcomes - PMR)</t>
  </si>
  <si>
    <t>Impactos e Resultados (Outcomes - PMR)</t>
  </si>
  <si>
    <t>PRODUTOS/INDICADORES</t>
  </si>
  <si>
    <t>PRODUTOS/VALOR</t>
  </si>
  <si>
    <t>ADMINISTRAÇÃO TRIBUTÁRIA E CONTENCIOSO FISCAL</t>
  </si>
  <si>
    <t>1.4 Evolução da Execução</t>
  </si>
  <si>
    <t>1.5 Equipe de projeto do Banco</t>
  </si>
  <si>
    <t>1.7 Monitoramento e avaliação</t>
  </si>
  <si>
    <t>1.6 Unidade de coordenação do Projeto</t>
  </si>
  <si>
    <t>5. RISCOS E PLANO DE MITIGAÇÃO (GRP-PMR)</t>
  </si>
  <si>
    <t>TIPOS DE RISCO</t>
  </si>
  <si>
    <t>AÇÃO DE MITIGAÇÃO</t>
  </si>
  <si>
    <t>RISCO IDENTIFICADOS NA GRP</t>
  </si>
  <si>
    <t>No Cláusula</t>
  </si>
  <si>
    <t xml:space="preserve">Cumprimento de Cláusulas Contratuais </t>
  </si>
  <si>
    <t>Aprovação de Alterações no Projeto</t>
  </si>
  <si>
    <t>Relatório inicial (PAI)</t>
  </si>
  <si>
    <t>7. APROVAÇÃO DE ALTERAÇÕES DO PROJETO</t>
  </si>
  <si>
    <t>ITEM ALTERADO</t>
  </si>
  <si>
    <t>DESCRIÇÃO DA ALTERAÇÃO</t>
  </si>
  <si>
    <t>DATA DA APROVAÇÃO</t>
  </si>
  <si>
    <t>Tipo de Alteração</t>
  </si>
  <si>
    <t>DESEMBOLSO ORIGINAL PROGRAMADO</t>
  </si>
  <si>
    <t>ANOS</t>
  </si>
  <si>
    <t>9. DEMONSTRATIVO DE EXECUÇÃO ORÇAMENTÁRIA</t>
  </si>
  <si>
    <t>10. DEMONSTRATIVO DE DESEMBOLSOS POR FONTE-ANO</t>
  </si>
  <si>
    <t>ANEXOS</t>
  </si>
  <si>
    <t>PAI atualizado</t>
  </si>
  <si>
    <t>Relatórios de Consultoria</t>
  </si>
  <si>
    <t>Relatórios de Obras</t>
  </si>
  <si>
    <t>Relatório Semestral de Progresso para a Secretaria Executiva do MF</t>
  </si>
  <si>
    <t>Análise da Situação Atual e Plano de Ação para Aceleração da Execução</t>
  </si>
  <si>
    <t>PLANO DE ACELERAÇÃO DA EXECUÇÃO</t>
  </si>
  <si>
    <t>CONTRAPARTIDA</t>
  </si>
  <si>
    <t>4. ANÁLISE DA SITUAÇÃO ATUAL E PLANO DE AÇÃO</t>
  </si>
  <si>
    <t>Período de (mês/ano) a (mês/ano)</t>
  </si>
  <si>
    <t>Produtos</t>
  </si>
  <si>
    <t>Categorias de Investimento</t>
  </si>
  <si>
    <t>COMPONENTES</t>
  </si>
  <si>
    <t>13. RELAÇÃO DE CONTRATAÇÕES E OBRAS</t>
  </si>
  <si>
    <t xml:space="preserve">A - CONSULTORIA </t>
  </si>
  <si>
    <t>I</t>
  </si>
  <si>
    <t>II</t>
  </si>
  <si>
    <t>III</t>
  </si>
  <si>
    <t>IV</t>
  </si>
  <si>
    <t>DATA</t>
  </si>
  <si>
    <t xml:space="preserve">1.1 Dados básicos </t>
  </si>
  <si>
    <t>EFETIVIDADE</t>
  </si>
  <si>
    <t>Gestão do Projeto</t>
  </si>
  <si>
    <t>Melhoria da eficiência e da eficácia da administração de materiais e de patrimônio na área fazendária</t>
  </si>
  <si>
    <t>GESTÃO DE RECUROS ESTRATÉGICOS/CORPORATIVOS</t>
  </si>
  <si>
    <t>ADMINISTRAÇÃO FINANCEIRA, PATRIMONIAL E CONTROLE INTERNO (GESTÃO FISCAL)</t>
  </si>
  <si>
    <t>RISCOS ADICIONAIS IDENTIFICADOS JUNTO AO EXECUTOR</t>
  </si>
  <si>
    <t>1.1</t>
  </si>
  <si>
    <t>1.2</t>
  </si>
  <si>
    <t>2.1</t>
  </si>
  <si>
    <t>2.2</t>
  </si>
  <si>
    <t>2.3</t>
  </si>
  <si>
    <t>2.4</t>
  </si>
  <si>
    <t>1.3</t>
  </si>
  <si>
    <t>Lições Aprendidas e Boas Práticas</t>
  </si>
  <si>
    <t>8. LIÇÕES APRENDIDAS E BOAS PRÁTICAS</t>
  </si>
  <si>
    <t>NÍVEL</t>
  </si>
  <si>
    <t>Documento de encaminhamento (No)</t>
  </si>
  <si>
    <t>4.01</t>
  </si>
  <si>
    <t>4.01 (a)</t>
  </si>
  <si>
    <t>4.01 (b)</t>
  </si>
  <si>
    <t xml:space="preserve">4.01 (c) </t>
  </si>
  <si>
    <t>4.01 (d)</t>
  </si>
  <si>
    <t>4.01 (e)</t>
  </si>
  <si>
    <t>4.01 (f)</t>
  </si>
  <si>
    <t>4.01 (g)</t>
  </si>
  <si>
    <t>4.02</t>
  </si>
  <si>
    <t>Elegibilidade Total para Desembolsos</t>
  </si>
  <si>
    <t>Condições Prévias Especiais ao 1º Desembolso</t>
  </si>
  <si>
    <t>Ato de adesão ao ROP-PROFISCO</t>
  </si>
  <si>
    <t xml:space="preserve">3.02 </t>
  </si>
  <si>
    <t>3.02 (b)</t>
  </si>
  <si>
    <t>3.04</t>
  </si>
  <si>
    <t>4.05</t>
  </si>
  <si>
    <t>4.01 (d) (i)</t>
  </si>
  <si>
    <t>6.04 (b)</t>
  </si>
  <si>
    <t>Relatório Semestral do Fundo Rotativo (quando for o caso)</t>
  </si>
  <si>
    <t>7.03 (i)</t>
  </si>
  <si>
    <t>7.03 (iii)</t>
  </si>
  <si>
    <t>Relatórios Anuais de Auditoria (abril de cada ano)</t>
  </si>
  <si>
    <t>Nível de Aprovação BID</t>
  </si>
  <si>
    <t>Nível de Aprovação Mutuário - Garantidor</t>
  </si>
  <si>
    <t>Moeda</t>
  </si>
  <si>
    <t xml:space="preserve">Progresso na Implementação dos Produtos-Fisico (Outputs - PMR) </t>
  </si>
  <si>
    <t>3a</t>
  </si>
  <si>
    <t>3b</t>
  </si>
  <si>
    <t xml:space="preserve">Progresso na Implementação dos Produtos-Financeiro (Outputs - PMR) </t>
  </si>
  <si>
    <t>3a. PROGRESSO NA IMPLEMENTAÇÃO DOS PRODUTOS-Fisico (Outputs - PMR)</t>
  </si>
  <si>
    <t>BRASIL</t>
  </si>
  <si>
    <t>Monitoramento e Avaliação</t>
  </si>
  <si>
    <t>A1</t>
  </si>
  <si>
    <t>A2</t>
  </si>
  <si>
    <t>Contratações e aquisições</t>
  </si>
  <si>
    <t>Quando do início do processo licitatório ou adesão a atas de registro de preços deve-se observar/informar que trata-se de aquisição financiada por projeto de modernização fazendária e, que, portanto, não cabe incidência de ICMS. Este convênio CONFAZ é válido até setembro/2010.</t>
  </si>
  <si>
    <t>CO</t>
  </si>
  <si>
    <t>Programa de Apoio à Modernização e à Transparência da Gestão Fiscal do Estado do Pará - PROGEFAZ.</t>
  </si>
  <si>
    <t>BR-L1093</t>
  </si>
  <si>
    <t>2078/OC-BR</t>
  </si>
  <si>
    <t>28 de setembro de 2009</t>
  </si>
  <si>
    <t>Estado do Pará</t>
  </si>
  <si>
    <t>28 de setembro de 2013</t>
  </si>
  <si>
    <r>
      <t xml:space="preserve">OBJETIVO GERAL DO PROJETO: </t>
    </r>
    <r>
      <rPr>
        <sz val="10"/>
        <rFont val="Verdana"/>
        <family val="2"/>
      </rPr>
      <t>O objetivo do Programa é melhorar a eficiência e a transparência da gestão fiscal visando a: (i) incrementar a receita própria do Estado; (ii) aumentar a efetividade e a qualidade do gasto público; e (iii) prover melhores serviços ao cidadão.</t>
    </r>
  </si>
  <si>
    <t>02 de dezembro de 2008</t>
  </si>
  <si>
    <t>Ano I - 2010</t>
  </si>
  <si>
    <t>Ano II - 2011</t>
  </si>
  <si>
    <t>Ano III - 2012</t>
  </si>
  <si>
    <t>Ano IV - 2013</t>
  </si>
  <si>
    <t>Relatório de Gestão Fiscal</t>
  </si>
  <si>
    <t>GESTÃO ESTRATÉGICA INTEGRADA</t>
  </si>
  <si>
    <t>01 - Planejamento e gestão das políticas de fazenda implementados.</t>
  </si>
  <si>
    <t>Cooperação interinstitucional nacional e internacional.</t>
  </si>
  <si>
    <t xml:space="preserve">Criada pela Instrução Normativa Nº 25, de 11 de outubro de 2007 e alterada pela Instrução Normativa Nº 0006, de 12 de março 2010. </t>
  </si>
  <si>
    <t>Jó Bezerra Sales, Lincoln José da Gama Costa, José do Carmo Marques da Silva, Cinthya Maria Miranda Lobato Martins, João Batista Pereira Quaresma, Adélia Maria da Silva Macedo, José Felipe Luiz Florêncio, Pedro Costa de Moura, Karla Trindade Lima, Mauro Gama Tobias, Romelson Domingos de Oliveira Rodrigues e Maria de Nazaré Bitar Tandaya.</t>
  </si>
  <si>
    <t>02 de dezembro de 2007</t>
  </si>
  <si>
    <t>Aperfeiçoamento organizacional e da gestão estratégica.</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</si>
  <si>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</si>
  <si>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</si>
  <si>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</si>
  <si>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</si>
  <si>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</si>
  <si>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</si>
  <si>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</si>
  <si>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</si>
  <si>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</si>
  <si>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</si>
  <si>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</si>
  <si>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</si>
  <si>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</si>
  <si>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</si>
  <si>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</si>
  <si>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</si>
  <si>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</si>
  <si>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</si>
  <si>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</si>
  <si>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</si>
  <si>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</si>
  <si>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</si>
  <si>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</si>
  <si>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</si>
  <si>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</si>
  <si>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</si>
  <si>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</si>
  <si>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</si>
  <si>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</si>
  <si>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</si>
  <si>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</si>
  <si>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</si>
  <si>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</si>
  <si>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</si>
  <si>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</si>
  <si>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</si>
  <si>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Aperfeiçoamento da gestão do cadastro e implantação do sistema público de escrituração digital.</t>
  </si>
  <si>
    <t>Melhoria da eficiência e eficácia da administração tributária.</t>
  </si>
  <si>
    <t>Melhoria da eficiência e eficácia da administração do contencioso fiscal.</t>
  </si>
  <si>
    <t>Melhoria da eficiência e da eficácia da administração financeira.</t>
  </si>
  <si>
    <t>7</t>
  </si>
  <si>
    <t>Aperfeiçoamento dos mecanismos de controle interno e correição</t>
  </si>
  <si>
    <t>GESTÃO DE RECURSOS ESTRATÉGICOS</t>
  </si>
  <si>
    <t>8</t>
  </si>
  <si>
    <t>Aperfeiçoamento dos mecanismos de transparência e comunicação com a sociedade.</t>
  </si>
  <si>
    <t>9</t>
  </si>
  <si>
    <t>Modernização da gestão e aperfeiçoamento dos serviços de tecnologia da informação e comunicação.</t>
  </si>
  <si>
    <t>Aperfeiçoamento da gestão de recursos humanos.</t>
  </si>
  <si>
    <t>Fortalecimento da gestão do conhecimento.</t>
  </si>
  <si>
    <t>Convênio CONFAZ 132/2005 - Isenção de ICMS sobre aquisições realizadas no âmbito de projetos de modernização da área fiscal.</t>
  </si>
  <si>
    <t>Planejamento e gestão das políticas de fazenda implementados.</t>
  </si>
  <si>
    <t>Estrutura organizacional e processos administrativos implementados.</t>
  </si>
  <si>
    <t>Programa de reestruturação física implementado.</t>
  </si>
  <si>
    <t>Alianças Estratégicas firmadas.</t>
  </si>
  <si>
    <t>Modelo de sistematização das normas tributárias e não tributárias implementado.</t>
  </si>
  <si>
    <t>Modelo de controle de benefícios fiscais concedidos implementado.</t>
  </si>
  <si>
    <t>Estudos econômicos tributários e não tributários realizados.</t>
  </si>
  <si>
    <t>Modelo de gestão dos impostos IPVA e ITCD implementado.</t>
  </si>
  <si>
    <t>Modelo integrado de fiscalização implantado.</t>
  </si>
  <si>
    <t>Modelo de fiscalização de trânsito implantado.</t>
  </si>
  <si>
    <t>Modelo de fiscalização de estabelecimentos implantado.</t>
  </si>
  <si>
    <t>Procedimentos da SEFA adaptados à Lei de Micro Empresa LC123.</t>
  </si>
  <si>
    <t>Modelo de recolhimento de impostos por meios alternativos implementado.</t>
  </si>
  <si>
    <t>Modelo de pesquisas, investigações e análises de ilícitos fiscais implementado.</t>
  </si>
  <si>
    <t>Cadastro Sincronizado implementado.</t>
  </si>
  <si>
    <t>Nota fiscal eletrônica implantada.</t>
  </si>
  <si>
    <t>Sistema público de escrituração digital - SPED implantado.</t>
  </si>
  <si>
    <t>Modelo de gestão da Julgadoria e do Tribunal Administrativo de Recursos Fazendários implementado.</t>
  </si>
  <si>
    <t>Modelo de cobrança do crédito tributário implementado.</t>
  </si>
  <si>
    <t>Sistemas corporativos do Estado integrados aos sistemas de gestão do Tesouro Estadual.</t>
  </si>
  <si>
    <t>Modelo de gestão de convênios implantado.</t>
  </si>
  <si>
    <t>Controle de custos das unidades fazendárias implantado.</t>
  </si>
  <si>
    <t>Modelo de gestão do controle interno implantado.</t>
  </si>
  <si>
    <t>Programa de incentivo ao controle social do gasto público implantado.</t>
  </si>
  <si>
    <t>Portal SEFA implementado.</t>
  </si>
  <si>
    <t>Modelo de gestão da Corregedoria e da Ouvidoria implementados.</t>
  </si>
  <si>
    <t>Política de comunicação com a sociedade implementada.</t>
  </si>
  <si>
    <t>Modelo de qualidade para o atendimento ao contribuinte implementado.</t>
  </si>
  <si>
    <t>Sistemática de Gerenciamento Eletrônico de Documentos (GED) implantada.</t>
  </si>
  <si>
    <t>Sistemas aplicativos de apoio à gestão administrativa e tributária implementados.</t>
  </si>
  <si>
    <t>Política de comunicação e de segurança da informação definida e implantada.</t>
  </si>
  <si>
    <t>Infraestrutura de tecnologia para suporte e apoio à gestão fiscal implementada (Ressarcimento).</t>
  </si>
  <si>
    <t>Política de gestão de pessoas implementada.</t>
  </si>
  <si>
    <t>Política de capacitação implementada.</t>
  </si>
  <si>
    <t xml:space="preserve">Programa de educação fiscal implementado.  </t>
  </si>
  <si>
    <t>Programa de gestão do conhecimento implementado.</t>
  </si>
  <si>
    <t>R$</t>
  </si>
  <si>
    <t>EMPRÉSTIMO: 2078-OC/BR</t>
  </si>
  <si>
    <t>Programa de Apoio à Modernização e à Transparência</t>
  </si>
  <si>
    <t>da Gestão Fiscal do Estado do Pará</t>
  </si>
  <si>
    <t>PROGEFAZ</t>
  </si>
  <si>
    <r>
      <t>B - OBRAS CIVIS (</t>
    </r>
    <r>
      <rPr>
        <b/>
        <i/>
        <sz val="10"/>
        <rFont val="Verdana"/>
        <family val="2"/>
      </rPr>
      <t>As Built</t>
    </r>
    <r>
      <rPr>
        <b/>
        <sz val="10"/>
        <rFont val="Verdana"/>
        <family val="2"/>
      </rPr>
      <t xml:space="preserve">) </t>
    </r>
  </si>
  <si>
    <t>Prazo de duração
(em meses)</t>
  </si>
  <si>
    <t>kWh</t>
  </si>
  <si>
    <t>Tempo médio de tramitação processual no TARF.</t>
  </si>
  <si>
    <t>Relatório de Gestão da SEFA.</t>
  </si>
  <si>
    <t>Nº</t>
  </si>
  <si>
    <t>1</t>
  </si>
  <si>
    <t>2</t>
  </si>
  <si>
    <t>3</t>
  </si>
  <si>
    <t>4</t>
  </si>
  <si>
    <t>5</t>
  </si>
  <si>
    <t>6</t>
  </si>
  <si>
    <t>Relatório de Gestão do TARF.</t>
  </si>
  <si>
    <t>US$</t>
  </si>
  <si>
    <t>Milhões</t>
  </si>
  <si>
    <t>Outras Despesas Correntes  / Receita Líquida Real (RLR)  - Valor máximo</t>
  </si>
  <si>
    <t>4 módulos do SIAT migrados para plataforma WEB.</t>
  </si>
  <si>
    <t>Plano de carreira apresentado à Câmara de Gestão.</t>
  </si>
  <si>
    <t>07 de dezembro de 2009</t>
  </si>
  <si>
    <t>DOCUMENTOS DE PROJETO (Aprovados pelo BID-POD/LP)</t>
  </si>
  <si>
    <t>Ex-ante</t>
  </si>
  <si>
    <t>SBQC</t>
  </si>
  <si>
    <t>Ex-post</t>
  </si>
  <si>
    <t>CI</t>
  </si>
  <si>
    <t>PE</t>
  </si>
  <si>
    <t>Objetivo do Projeto</t>
  </si>
  <si>
    <t>Ano 1</t>
  </si>
  <si>
    <t>Ano 2</t>
  </si>
  <si>
    <t>Ano 3</t>
  </si>
  <si>
    <t>Ano 4</t>
  </si>
  <si>
    <t>Meta</t>
  </si>
  <si>
    <t>Estoque da Dívida / RLR (Valor máximo)</t>
  </si>
  <si>
    <t>Resultado Primário (Milhões) (Valor mínimo)</t>
  </si>
  <si>
    <t>Pessoal / RCL (%) (Valor máximo)</t>
  </si>
  <si>
    <t>Receita Própria (Milhões) (Valor mínimo)</t>
  </si>
  <si>
    <t>Investimentos / RLR (%) (Valor máximo)</t>
  </si>
  <si>
    <t>15. QUADRO DE INDICADORES (ANEXO DO POD/LP)</t>
  </si>
  <si>
    <t>Indicadores de Resultados do Objetivo Geral</t>
  </si>
  <si>
    <t>Fonte</t>
  </si>
  <si>
    <t>Freqüência</t>
  </si>
  <si>
    <t>Atualização</t>
  </si>
  <si>
    <t>Apuração – Projeto</t>
  </si>
  <si>
    <t>Estoque da Dívida / RLR</t>
  </si>
  <si>
    <t>Quadrimestral</t>
  </si>
  <si>
    <t>Anual</t>
  </si>
  <si>
    <t>Resultado Primário (Milhões)</t>
  </si>
  <si>
    <t>Pessoal / RCL (%)</t>
  </si>
  <si>
    <t>Receita Própria (Milhões)</t>
  </si>
  <si>
    <t>Outras Despesas Correntes (%)</t>
  </si>
  <si>
    <t>Investimentos / RLR (%)</t>
  </si>
  <si>
    <t>Componente, Subcomponente e Produto ou Resultado[1]</t>
  </si>
  <si>
    <t>Execução</t>
  </si>
  <si>
    <t>Resultado</t>
  </si>
  <si>
    <t>C1.Sb1.P1</t>
  </si>
  <si>
    <t>16. MATRIZ DE PROBLEMAS, SOLUÇÕES E RESULTADOS (ANEXO DO POD/LP)</t>
  </si>
  <si>
    <t xml:space="preserve">Problema Principal: </t>
  </si>
  <si>
    <t>Gestão fiscal deficiente para atender as demandas sociais e melhorar a capacidade de investimento do Estado</t>
  </si>
  <si>
    <t>Problemas Específicos</t>
  </si>
  <si>
    <t>Causas</t>
  </si>
  <si>
    <t>Soluções</t>
  </si>
  <si>
    <t>Resultados Esperados</t>
  </si>
  <si>
    <t>I Insuficiente capacidade da área de gestão no apoio aos objetivos institucionais da SEFA.</t>
  </si>
  <si>
    <t>1.1 o processo de planificação e seguimento dos objetivos e metas constantes no plano estratégico não é suficientemente disseminado na instituição e não conta com uma metodologia apropriada para a formulação e avaliação de indicadores.</t>
  </si>
  <si>
    <t>1.2 Os processos organizacionais são incompatíveis com a modelagem organizacional.</t>
  </si>
  <si>
    <t>2. Política de regionalização publicada em diário oficial.</t>
  </si>
  <si>
    <t>1.3 A infra-estrutura física da Secretaria (unidades operacionais centrais e descentralizadas) está inadequada para a execução das suas atividades.</t>
  </si>
  <si>
    <t>1. 07  (sete) unidades fazendárias construída e ou aparelhada.</t>
  </si>
  <si>
    <t>5% de redução do consumo de energia elétrica.</t>
  </si>
  <si>
    <t>PROFISCO – Subcomponente 2 –</t>
  </si>
  <si>
    <t>2.1 Os atores estratégicos da Administração Tributária não compartilham, nem se beneficiam de experiências de outras administrações.</t>
  </si>
  <si>
    <t>1. Celebrar até o final da execução do projeto, no mínimo 03 convênios ou acordo de cooperação.</t>
  </si>
  <si>
    <t>II Insuficiente resultado da gestão tributária</t>
  </si>
  <si>
    <t>3.1 Excessivo tempo despendido na execução da tarefa de sistematizar e disponibilizar as normas tributárias e não tributárias, na internet, em decorrência da falta de padronização.</t>
  </si>
  <si>
    <t>Inexistência de material de apoio às unidades fazendárias; (Iracema e Uzelinda)</t>
  </si>
  <si>
    <t>3.2 Deficiências nos mecanismo de controle das empresas com benefícios fiscais, de quantificação da renúncia da receita versus contrapartida.</t>
  </si>
  <si>
    <t>2. Informações das Empresas disponibilizadas no sistema para efeito de monitoramento.</t>
  </si>
  <si>
    <t>3.3 Ausência de estudos econômicos que orientem novas políticas tributárias e de fóruns de discussão.</t>
  </si>
  <si>
    <t>3.4 Ausência de política adequada de gestão do IPVA e do ITCD.</t>
  </si>
  <si>
    <t>3.5 Ausência de integração entre as áreas de fiscalização do ICMS da SEFA.</t>
  </si>
  <si>
    <t>1. Os modelos operativos de fiscalização de trânsito de mercadorias e de estabelecimentos foram desenvolvidos com base nas diretrizes definidas no modelo  integrado conceitual.</t>
  </si>
  <si>
    <t>Imprecisão e fragilidade no registro da informação.</t>
  </si>
  <si>
    <t>3. 100% dos veículos de carga  pesados na entrada dos postos de fronteira reaparelhados.</t>
  </si>
  <si>
    <t>3.7 Os procedimentos referentes  à gestão de fiscalização de estabelecimentos são ineficientes e contam com pouco apoio de ferramentas tecnológicas.</t>
  </si>
  <si>
    <t xml:space="preserve">1. Relação entre o valor do crédito constituído e o número de auditorias efetuadas aumenta de aa para bb%. </t>
  </si>
  <si>
    <t>3.8 Os processos e os sistemas de informação da SEFA não atendem integralmente aos requisitos da Lei de Micro Empresas LC 123.</t>
  </si>
  <si>
    <t>2. Arrecadação Simples Nacional / arrecadação total aumenta de 2 para 3%.</t>
  </si>
  <si>
    <t>3.9 Limitadas opções de forma de pagamento das obrigações tributárias.</t>
  </si>
  <si>
    <t>3.10 Conhecimento insatisfatório do nível de evasão fiscal;</t>
  </si>
  <si>
    <t>Inexistência de um adequado modelo de planejamento fiscal.</t>
  </si>
  <si>
    <t>4.1 Divergência nos dados cadastrais entre União, estados e municípios.</t>
  </si>
  <si>
    <t>1. Pelo menos 70% do legado depurado.</t>
  </si>
  <si>
    <t>4.2 Baixa confiabilidade das informações contidas nas notas fiscais em papel e deficiência na armazenagem e recuperação dessa informação.</t>
  </si>
  <si>
    <t>4.3 As informações contábeis e fiscais disponibilizadas pelas empresas são incompletas e pouco confiáveis</t>
  </si>
  <si>
    <t>PROFISCO – Subcomponente 5 –</t>
  </si>
  <si>
    <t>1. Estoque de autos de infração na Julgadoria reduzidos de 30% ao ano.</t>
  </si>
  <si>
    <t>2. Redução de 180 para 90 dias do tempo médio de tramitação processual na Julgadoria.</t>
  </si>
  <si>
    <t>3. Redução de 45 para 30 dias do tempo médio de tramitação processual no TARF.</t>
  </si>
  <si>
    <t>5.2 Baixa taxa de recuperação do crédito tributário proveniente tanto da cobrança administrativa como da cobrança judicial;</t>
  </si>
  <si>
    <t>os sistemas da SEFA não estão integrados com os das instituições que participam da cobrança judicial de créditos tributários</t>
  </si>
  <si>
    <t>III. Deficiências na gestão dos recursos públicos.</t>
  </si>
  <si>
    <t>6.1 A unidades gestoras do Estado não efetuam seus pagamentos de acordo com os empenhos registrados.</t>
  </si>
  <si>
    <t>A dívida de contas a pagar com empresa fornecedora de energia elétrica (Rede CELPA) monta em R$ 6 milhões.</t>
  </si>
  <si>
    <t>2. O estoque da dívida com a Rede CELPA pelo menos não aumentará.</t>
  </si>
  <si>
    <t>6.2 Baixa integração entre os sistemas de gestão da SEFA e outras secretarias (SIAT, SIAFEM, SIMAS, SIGI-RH, SIDP, SFX-fluxo caixa, SEO alt. orçamento)</t>
  </si>
  <si>
    <t>1. 100% dos sistemas de execução orçamentária e financeira interfaceados.</t>
  </si>
  <si>
    <t>6.3 Os relatórios gerenciais contábeis do SIAFEM não são gerados a tempo.</t>
  </si>
  <si>
    <t>6.4 O modelo de gestão da dívida está inadequado</t>
  </si>
  <si>
    <t>A informação não é gerada em tempo hábil</t>
  </si>
  <si>
    <t>2. O índice de capacidade de pagamento mantém-se abaixo em 11,5% da RCL.</t>
  </si>
  <si>
    <t>O sistema atual está obsoleto, monousuário e não permite  integração com os demais sistemas, nem possibilita a construção de cenários.</t>
  </si>
  <si>
    <t>6.5 O modelo de gestão de convênios acarreta problemas de inadimplência ao Estado.</t>
  </si>
  <si>
    <t>6.6 Os custos de aquisição de bens e serviços básicos pelas unidades gestoras do estado apresentam divergências.</t>
  </si>
  <si>
    <t>1. Informação disponibilizada no Site da SEFA.</t>
  </si>
  <si>
    <t>6.7 Os custos das unidades fazendárias não são apurados nem controlados.</t>
  </si>
  <si>
    <t>1. sistema de controle de custos implementado em todas as diretorias e coordenações regionais / especiais.</t>
  </si>
  <si>
    <t>2. Índice de custo da administração fazendária não ultrapassa 3.5% da arrecadação própria do Estado.</t>
  </si>
  <si>
    <t>7.1 Deficiências na gestão dos imóveis ocupados pela SEFA;</t>
  </si>
  <si>
    <t>A SEFA não possui cadastro de imóveis sistematizado.</t>
  </si>
  <si>
    <t>2. 144 (cento e quarenta e quatro) imóveis ocupados ( 122 próprios e 22 alugados)pela SEFA cadastrados.</t>
  </si>
  <si>
    <t>PROFISCO – Subcomponente 8 –</t>
  </si>
  <si>
    <t>8.1 Falta de efetividade no Controle Interno da SEFA.</t>
  </si>
  <si>
    <t>IV- Recursos estratégicos  SEFA, incluindo comunicação com a sociedade; Tecnologia da Informação; Recursos Humanos e Conhecimento,  está inadequada.</t>
  </si>
  <si>
    <t>9.1 a sistemática de controle social do gasto público não favorece o acompanhamento pela sociedade.</t>
  </si>
  <si>
    <t>1- pelo menos 5 processos licitatórios estratégicos da SEFA serão precedidos por audiências públicas.</t>
  </si>
  <si>
    <t>2- 24 palestras educativas por ano para sociedade tratando do controle social do gasto público.</t>
  </si>
  <si>
    <t>9.2 O conteúdo do Portal da SEFA é limitado em ralação às informações fiscais, a navegação e a linguagem não são amigáveis, dificultando seu uso pelo cidadão.</t>
  </si>
  <si>
    <t>9.3 A Corregedoria e a Ouvidoria apresentam deficiências para o exercício das respectivas funções na Secretaria.</t>
  </si>
  <si>
    <t>1. O número de correições ordinárias aumenta de 4 para 24 ao ano.</t>
  </si>
  <si>
    <t>2. 40% das recomendações contidas  nos relatórios das comissões disciplinares, correição e da Ouvidoria implementadas na gestão fazendária.</t>
  </si>
  <si>
    <t>4- Reduzir em 50% o numero de reclamação relacionadas à prestação de serviços ao público interno.</t>
  </si>
  <si>
    <t>9.4 Grande parte da sociedade não entende a importância do papel do fisco na melhoria dos serviços prestados pelo Estado, pela inexistência de políticas voltadas para a comunicação com a sociedade.</t>
  </si>
  <si>
    <t>9.5 Atendimento não corresponde á expectativa do contribuinte e dos servidores.</t>
  </si>
  <si>
    <t>vulnerabilidade das informações nas bases de dados da SEFA.</t>
  </si>
  <si>
    <t>10.2 alguns processos ainda não tramitam nos sistemas aplicativos; os sistemas aplicativos da SEFA não atendem às necessidades atuais da Secretaria e estão desenvolvidos em plataforma obsoleta.</t>
  </si>
  <si>
    <t>4. Proposta de Plano de Carreira elaborado e apresentado à Câmara de Gestão.</t>
  </si>
  <si>
    <t>5. Quadro de lotação ideal das unidades fazendárias elaborado e implantado.</t>
  </si>
  <si>
    <t>11.2 Inexistência de uma política de capacitação, que contemple um plano e programas de formação continuada.</t>
  </si>
  <si>
    <t>1. 70% dos servidores entre estáveis e contratados tenham passado por alguma atividade de capacitação (1000 servidores).</t>
  </si>
  <si>
    <t>1. Pesquisa de clima organizacional realizada.</t>
  </si>
  <si>
    <t>2. Recomendações provenientes da pesquisa de clima organizacional incorporadas à política de gestão de pessoas.</t>
  </si>
  <si>
    <t xml:space="preserve">PROFISCO – Subcomponente 12 – </t>
  </si>
  <si>
    <t>12.1 Inexistência de um Programa de Gestão do Conhecimento.</t>
  </si>
  <si>
    <t>1. Pelos menos xx eventos realizados.</t>
  </si>
  <si>
    <t>2. Implantação de uma biblioteca de assuntos fazendários disponibilizada na Internet.</t>
  </si>
  <si>
    <t>23 serviços conclusivos disponibilizados no portal.</t>
  </si>
  <si>
    <t>3 três postos de auto-atendimento.</t>
  </si>
  <si>
    <t>SIAT operando em plataforma cliente-servidor.</t>
  </si>
  <si>
    <t>Balanço do Estado.</t>
  </si>
  <si>
    <t>C1.Sb1.P1.1b</t>
  </si>
  <si>
    <t>C1.Sb1.R1.1</t>
  </si>
  <si>
    <t>C2.Sb2.P2.1</t>
  </si>
  <si>
    <t>C2.Sb2.P2.2</t>
  </si>
  <si>
    <t>C2.Sb2.R2.1</t>
  </si>
  <si>
    <t>Mensal</t>
  </si>
  <si>
    <t>C2.Sb2.R2.2</t>
  </si>
  <si>
    <t>C2.Sb2.R2.3</t>
  </si>
  <si>
    <t>C2.Sb3.P3.1</t>
  </si>
  <si>
    <t>Em tempo real</t>
  </si>
  <si>
    <t>C2.Sb3.P3.2</t>
  </si>
  <si>
    <t>C2.Sb3.P3.3</t>
  </si>
  <si>
    <t>Diário</t>
  </si>
  <si>
    <t>C2.Sb3.P3.4</t>
  </si>
  <si>
    <t>C2.Sb3.R3.1</t>
  </si>
  <si>
    <t>C3.Sb4.P4.1a</t>
  </si>
  <si>
    <t>C3.Sb4.P4.1b</t>
  </si>
  <si>
    <t>C3.Sb4.P4.2</t>
  </si>
  <si>
    <t>C3.Sb4.R4.1</t>
  </si>
  <si>
    <t>C4.Sb5.P5.1</t>
  </si>
  <si>
    <t>C4.Sb5.R5.1</t>
  </si>
  <si>
    <t>No início e no final do projeto</t>
  </si>
  <si>
    <t>C4.Sb6.P6.1</t>
  </si>
  <si>
    <t>C4.Sb6.P6.2</t>
  </si>
  <si>
    <t>C4.Sb6.P6.3</t>
  </si>
  <si>
    <t>C4.Sb6.P6.4</t>
  </si>
  <si>
    <t>C4.Sb6.R6.1</t>
  </si>
  <si>
    <t>C4.Sb7.P7.1</t>
  </si>
  <si>
    <t>Por evento de divulgação</t>
  </si>
  <si>
    <t>C4.Sb7.P7.2</t>
  </si>
  <si>
    <t>NA</t>
  </si>
  <si>
    <t>C4.Sb7.P7.3</t>
  </si>
  <si>
    <t>C4.Sb7.R7.1</t>
  </si>
  <si>
    <t>C4.Sb8.P8.1</t>
  </si>
  <si>
    <t>C4.Sb8.P8.2</t>
  </si>
  <si>
    <t>C4.Sb8.R8.1</t>
  </si>
  <si>
    <t>Número de Unidades Fazendárias executoras com Planejamento tático e operacional implantados / Número total de Unidades Exeutoras.</t>
  </si>
  <si>
    <t>Número de visitas técnicas realizadas.</t>
  </si>
  <si>
    <t>Número de postos fiscais de grande porte com leitura de imagens de carga de veículos.</t>
  </si>
  <si>
    <t>Número de empresas com chips instalados nos equipamentos de ECF / Total de empresas que possuem equipamentos ECF.</t>
  </si>
  <si>
    <t>Número de empresas cadastradas na SEFA.</t>
  </si>
  <si>
    <t>Número de Notas Fiscais Eletrônicas (NF-e) emitidas / Número total de notas fiscais emitidas.</t>
  </si>
  <si>
    <t>Valor do imposto recuperado / valor do imposto lançado (por notificação).</t>
  </si>
  <si>
    <t>Número de empresas com escrita fiscal utilizando o SPED Contábil / Número total de empresas.</t>
  </si>
  <si>
    <t>Disponibilidade de cálculo on-line da capacidade de endividamento do Estado.</t>
  </si>
  <si>
    <t>Disponibilidade de cálculo on-line da capacidade de pagamento do Estado.</t>
  </si>
  <si>
    <t>Número de contratos de crédito oriundos da federalização do BEC com informações disponibilizadas on-line / Número total de contratos de crédito oriundos da federalização do BEC.</t>
  </si>
  <si>
    <t>Número de tipos de transações oferecidas em ambiente Web.</t>
  </si>
  <si>
    <t>Disponibilidade do ambiente informático = Número de horas paradas / Número total de horas no ano.</t>
  </si>
  <si>
    <t>Tempo médio para início de atendimento.</t>
  </si>
  <si>
    <t>Número de processos ativos digitalizados e disponibilizados / Número total de processos ativos.</t>
  </si>
  <si>
    <t>Número de aplicativos corporativos da SEFAZ em plataforma baixa acessados com certificados digitais / Número total de aplicativos corporativos da SEFAZ em plataforma baixa.</t>
  </si>
  <si>
    <t>Número de servidores que participaram de eventos de divulgação da política de RH da SEFAZ  / Número total de servidores da SEFA.</t>
  </si>
  <si>
    <t>Número de consultas possíveis on-line para os servidores no SIS-RH da SEFA.</t>
  </si>
  <si>
    <t>Número de gerentes avaliados anualmente / Número total de gerentes.</t>
  </si>
  <si>
    <t>Número de horas de EAD disponibilizadas para os servidores anualmente.</t>
  </si>
  <si>
    <t>Número de oportunidades de capacitação oferecidas ao ano.</t>
  </si>
  <si>
    <t>Número de novas tecnologias incorporadas em decorrência de convênios de cooperação ou de visitas técnicas realizadas.</t>
  </si>
  <si>
    <t>ICMS proveniente do segmento de mercado varejista.</t>
  </si>
  <si>
    <t>Arrecadação Anual do ICMS.</t>
  </si>
  <si>
    <t>Tempo médio de espera dos veículos de carga nos Postos Fiscais (em horas).</t>
  </si>
  <si>
    <t>Número de registros de inscrição estadual realizados em até 72 horas / Número total de registros de inscrição solicitados.</t>
  </si>
  <si>
    <t>Valor dos  créditos oriundos da privatização do BEC recuperados / Valor total de créditos oriundos da privatização do BEC.</t>
  </si>
  <si>
    <t>Índice de satisfação com o atendimento presencial da SEFA.</t>
  </si>
  <si>
    <t>Número de documentos recebidos via Web com validade jurídica assegurada / Número total de documentos recebidos via Web.</t>
  </si>
  <si>
    <t>Número de remanejamentos de pessoal baseados nas competências organizacionais / Número total de remanejamentos de pessoal realizados na SEFA.</t>
  </si>
  <si>
    <t>Número de servidores do interior capacitados / Número total de servidores capacitados.</t>
  </si>
  <si>
    <t>Diário Oficial do Estado.</t>
  </si>
  <si>
    <t>Relatório de Arrecadação de Tributos Estaduais.</t>
  </si>
  <si>
    <t>Relatório de Atendimento do Trânsito de Mercadorias.</t>
  </si>
  <si>
    <t>Relatório do Sistema de Cadastro da SEFA.</t>
  </si>
  <si>
    <t>Sistema da NF-e (a ser implantado).</t>
  </si>
  <si>
    <t>Sistema ARRECADA.</t>
  </si>
  <si>
    <t>Sistema SPED (a ser implantado) e Sistema CADASTRO.</t>
  </si>
  <si>
    <t>Relatório do Sistema CADASTRO da SEFA.</t>
  </si>
  <si>
    <t>Sistema de Dívida Pública.</t>
  </si>
  <si>
    <t>Sistema de ingresso de ativos.</t>
  </si>
  <si>
    <t>Site da SEFA.</t>
  </si>
  <si>
    <t>Pesquisa de satisfação realizada nas unidades de atendimento presencial.</t>
  </si>
  <si>
    <t>Relatório de Performance dos Sistemas Corporativos.</t>
  </si>
  <si>
    <t>Sistema de Controle de Atendimento ao Cliente – CAC.</t>
  </si>
  <si>
    <t>Planilha de Controle de Processos.</t>
  </si>
  <si>
    <t>Mapa de aplicativos corporativos.</t>
  </si>
  <si>
    <t>Relatório do fluxo de entrada do SEFA.net.</t>
  </si>
  <si>
    <t>Relatórios de freqüência dos eventos de divulgação.</t>
  </si>
  <si>
    <t>Sistema de Recursos Humanos da SEFA – SIS-RH.</t>
  </si>
  <si>
    <t>Sistema de avaliação gerencial.</t>
  </si>
  <si>
    <t>Relatório de Remanejamento de Pessoal.</t>
  </si>
  <si>
    <t>Por evento de publicação de extrato de convênio.</t>
  </si>
  <si>
    <t>1. 100% das Unidades Fazendárias executoras (12 CERATs, 8 CECOMTs e 4 CEEATs) com Planejamento tático e operacional implantados.</t>
  </si>
  <si>
    <t>2. 100% das Unidades Fazendárias executoras (12 CERATs, 8 CECOMTs e 4 CEEATs) com desempenho institucional avaliado.</t>
  </si>
  <si>
    <t>1. 100% dos manuais operacionais atualizados e padronizado.</t>
  </si>
  <si>
    <t>2. 24 (vinte quatro) unidades fazendárias reformadas e aparelhadas.</t>
  </si>
  <si>
    <t>10 % de redução do custo de manutenção predial e de equipamentos.</t>
  </si>
  <si>
    <t>74 % de redução nas despesas com aluguel.</t>
  </si>
  <si>
    <t>Cooperação Interinstitucional Nacional e Internacional.</t>
  </si>
  <si>
    <t>2. incorporação de pelo menos 2 novas tecnologias de gestão oriundas de outras entidades.</t>
  </si>
  <si>
    <t>1. 100% das normas consolidadas disponibilizadas na internet.</t>
  </si>
  <si>
    <t>2. Diminuição em xx% do número de chamadas telefonicas sobre o assunto.</t>
  </si>
  <si>
    <t>3. Redução em xx% do atendimento ao plantão fiscal.</t>
  </si>
  <si>
    <t>1. 100% das empresas com benefícios fiscais concedidos cadastradas.</t>
  </si>
  <si>
    <t>1. Pelo menos 1 estudo realizado em cada área identificada.</t>
  </si>
  <si>
    <t>2. Pelo menos 1 forum de discussão realizado em cada área identificado.</t>
  </si>
  <si>
    <t>1. redução de 15% no índice de devedores de IPVA para o final do Programa (2011).</t>
  </si>
  <si>
    <t>2. Aumentar a arrecadação do ITCD em 50%.</t>
  </si>
  <si>
    <t>3. 100% do contribuintes do ITCD cadastrados.</t>
  </si>
  <si>
    <t>2. Os sistemas de fiscalização de trânsito de mercadorias e de estabelecimentos compartilham a mesma base de dados.</t>
  </si>
  <si>
    <t>1 Quantidade de veículos de carga fiscalizados nos postos fiscais de divisa aumenta em xx% (de aa para bb).</t>
  </si>
  <si>
    <t>2 A arrecadação proveniente dos postos de divisa aumenta em xx% (de aa para bb).</t>
  </si>
  <si>
    <t>2. A arrecadação proveniente do segmento de mercado aumenta xx% (de aa para bb).</t>
  </si>
  <si>
    <t>1. O percentual de Micro e Pequenas Empresas cadastradas na SEFA aumenta de 50 para 70%.</t>
  </si>
  <si>
    <t>1. Pelo menos uma forma de pagamento implementada.</t>
  </si>
  <si>
    <t>2. Redução do custo de cobrança em fronteira diminui em R$ xxxxxx (XX%).</t>
  </si>
  <si>
    <t>1. Relação entre o número de contribuintes declarantes e contribuintes ativos aumenta de aa para bb%.</t>
  </si>
  <si>
    <t>2. Relação entre a arrecadação tributária e o PIB do Estado aumenta de 8,9 a 10%.</t>
  </si>
  <si>
    <t>2. 75% do cadastro sincronizado.</t>
  </si>
  <si>
    <t>3.1 Redução em xx% da emissão da nota fiscal manual dos contribuintes relativos aos setor de combustíveis( de aaa para bbb).</t>
  </si>
  <si>
    <t>3.2  Redução em xx% do custo de controle relativo ao selo de transito feito pela SEFAZ (de aaa para bbb).</t>
  </si>
  <si>
    <t>3.3 Incremento da arrecadação  do setor de combustível em 5% (de aaa para bbb).</t>
  </si>
  <si>
    <t>1. Redução do tempo de fiscalização no setor de combustível de xx para yy%.</t>
  </si>
  <si>
    <t>2. 100% das empresas de combustível utilizando o SPED (xx empresas).</t>
  </si>
  <si>
    <t>Melhoria da Eficiência e Eficácia da Administração do Contencioso Fiscal.</t>
  </si>
  <si>
    <t>1. incremento de 10% na eficácia da cobrança do crédito tributário reclamado na cobrança administrativa.</t>
  </si>
  <si>
    <t>2. redução do número de passos na tramitação de pagamentos (aa para bb).</t>
  </si>
  <si>
    <t>1. Eliminação de contas a pagar nas categorias de gastos relativas aos serviços básicos (combustível e utilidades públicas).</t>
  </si>
  <si>
    <t>2. Eliminação de dupla digitação entre os sistemas.</t>
  </si>
  <si>
    <t>1. 100% do relatórios obrigatórios disponibilizados na nova ferramenta.</t>
  </si>
  <si>
    <t>2. O tempo de geração de relatórios gerencias diminui de 1 semana para 1 dia.</t>
  </si>
  <si>
    <t>1. O tempo de envio de informação à STN cumpre com as normas estabelecidas.</t>
  </si>
  <si>
    <t>1. Eliminação da inadimplência do Estado por descumprimento de causas de convênio.</t>
  </si>
  <si>
    <t>2. 100% dos convênio monitorados pelo sistema.</t>
  </si>
  <si>
    <t>1. Sistema de cadastro de imóveis implementado.</t>
  </si>
  <si>
    <t>1. O número de restrições à gestão orçamentária, financeira e patrimonial da SEFA reduz de aa para bb.</t>
  </si>
  <si>
    <t>2. o tempo de análise de processos licitatório reduz de aa para bb.</t>
  </si>
  <si>
    <t>3. o número de restrições apontadas pelos órgãos fiscalizadores externos (AGE e TCE) reduz de aa para bb.</t>
  </si>
  <si>
    <t>3- Três publicações em diversas mídias de cartilhas educativas sobre controle social do gasto público.</t>
  </si>
  <si>
    <t>1. Os serviços conclusivos aumentam em 10% de (aa para bb).</t>
  </si>
  <si>
    <t>2. Alcançar 800.000 acessos/ano ao Portal.</t>
  </si>
  <si>
    <t>3- Reduzir em 30% o número de reclamação relacionadas à prestação de serviços aos cidadãos – usuários.</t>
  </si>
  <si>
    <t>1. A imagem corporativa do fisco atinge pelo menos o nível satisfatório.</t>
  </si>
  <si>
    <t>2. 24 unidades  executora promovem ações de comunicação com a sociedade.</t>
  </si>
  <si>
    <t>3. Implementar pelo menos 3 (três) ações integradas ao ano envolvendo a área (célula) de comunicação, programa da qualidade e da ouvidoria.</t>
  </si>
  <si>
    <t>1- aumento de 70% no índice de satisfação dos cidadãos -usuários.</t>
  </si>
  <si>
    <t>3- Implantação de  pelo menos 5 (cinco) novos canais de acesso de auto atendimento.</t>
  </si>
  <si>
    <t>1. certificação digital de 100% das transações do serviço de Nota Fiscal Eletrônica.</t>
  </si>
  <si>
    <t>2. publicação de ato normativo da política de segurança da informação.</t>
  </si>
  <si>
    <t>3. redução dos custos de comunicação em cerca de 20%.</t>
  </si>
  <si>
    <t>1. 100% do SIAT migrado para plataforma WEB.</t>
  </si>
  <si>
    <t>1. Política de gestão de pessoas da SEFA divulgada na Intranet.</t>
  </si>
  <si>
    <t>2. Banco de talentos implantado.</t>
  </si>
  <si>
    <t>3. Pelo menos 1 (uma) avaliação de desempenho para cada servidor.</t>
  </si>
  <si>
    <t>Fortalecimento da Gestão do Conhecimento.</t>
  </si>
  <si>
    <t>Investimento</t>
  </si>
  <si>
    <t>Reforma/Modernização do Estado-Reforma Fiscal</t>
  </si>
  <si>
    <t>"C" (Sustainable Finance Toolkit)</t>
  </si>
  <si>
    <t>16 de novembro de 2009</t>
  </si>
  <si>
    <t>Secretaria de Estado da Fazenda - SEFA/PA</t>
  </si>
  <si>
    <t>Empresas cadastradas</t>
  </si>
  <si>
    <t>Dias</t>
  </si>
  <si>
    <t>Erros por dia</t>
  </si>
  <si>
    <t>S/Informação</t>
  </si>
  <si>
    <t>Relatório de Gestão do Controle Interno</t>
  </si>
  <si>
    <t>Número restrições</t>
  </si>
  <si>
    <t>Acessos</t>
  </si>
  <si>
    <t>Relatório do sistema de antendimendo da SEFA</t>
  </si>
  <si>
    <t xml:space="preserve">81.8 </t>
  </si>
  <si>
    <t>Pesquisa de satisfação de clientes</t>
  </si>
  <si>
    <t>Servidores capacitados</t>
  </si>
  <si>
    <t>Balanço Geral do Estado.</t>
  </si>
  <si>
    <t>Relatório do IPVA no SIAT.</t>
  </si>
  <si>
    <t>Balanço Geral do Estado e Relatório de Arrecadação da SEFA.</t>
  </si>
  <si>
    <t>Relatória da Diretoria de Informação e Arrecadação da SEFA.</t>
  </si>
  <si>
    <t>Relatório de Arrecadação do SIAT.</t>
  </si>
  <si>
    <t>Relatório de Gestão do SIAFEM.</t>
  </si>
  <si>
    <t>Relatório de Gestão do Controle Interno.</t>
  </si>
  <si>
    <t>Relatório consolidado do consumo de energia.</t>
  </si>
  <si>
    <t>Módulo de Cadastro SIAT.</t>
  </si>
  <si>
    <t>Pesquisa de satisfação de clientes internos.</t>
  </si>
  <si>
    <t>Relatório da Diretoria de Administração da SEFA.</t>
  </si>
  <si>
    <t>Custo da administração fazendária / arrecadação própria.</t>
  </si>
  <si>
    <t>Resultado 2 - Redução do consumo de energia elétrica das unidades reformadas e do Órgão Central.</t>
  </si>
  <si>
    <t>Consumo total de energia elétrica das unidades fazendárias (kWh).</t>
  </si>
  <si>
    <t>Resultado 3 - Incremento do Número de micro empresas e empresas de pequeno porte cadastradas.</t>
  </si>
  <si>
    <t>Número de micro empresas e empresas de pequeno porte cadastradas.</t>
  </si>
  <si>
    <t>Resultado 4 - Incremento da arrecadação proveniente do segmento de comércio atacadista.</t>
  </si>
  <si>
    <t>Arrecadação proveniente do segmento de comércio atacadista em 2006 corrigida (7%-2011 e 8%-2012).</t>
  </si>
  <si>
    <t>Resultado 5 - Redução do índice de inadimplência do IPVA.</t>
  </si>
  <si>
    <t>1-(Número de guias do IPVA pagas / Total de guias do IPVA emitidas).</t>
  </si>
  <si>
    <t>Resultado 6 - Aumento da arrecadação do ITCD.</t>
  </si>
  <si>
    <t>Valor de arrecadação do ITCD.</t>
  </si>
  <si>
    <t>Resultado 7  - Aumento da arrecadação proveniente de micro empresas e empresas de pequeno porte.</t>
  </si>
  <si>
    <t>Arrecadação das micro empresas e empresas de pequeno porte cadastradas  / Arrecadação do ICMS.</t>
  </si>
  <si>
    <t>Resultado 8 - Redução do custo anual de digitação da nota fiscal para o Estado.</t>
  </si>
  <si>
    <t>Custo anual da digitação da nota fiscal na SEFA com redução de 60%.</t>
  </si>
  <si>
    <t>Resultado 9  - Redução do tempo de tramitação processual no Tribunal Administrativo de Recursos.Fazendários (TARF)</t>
  </si>
  <si>
    <t>Resultado 10 - Aumento dos níveis de recuperação de crédito sadministrativos.</t>
  </si>
  <si>
    <t>Arrecadação da recuperação de créditos administrativos.</t>
  </si>
  <si>
    <t>Resultado 11 - Redução da quantidade de erros e inconsistências do retorno diário do movimento bancário.</t>
  </si>
  <si>
    <t>Número de erros de retorno do movimento bancário.</t>
  </si>
  <si>
    <t>Resultado 12 - Redução do tempo de análise de processos licitatórios Fazendários (TARF).</t>
  </si>
  <si>
    <t>Tempo médio de análise de processos licitatórios.</t>
  </si>
  <si>
    <t>Resultado 13 - Redução do número de ressalvas nos processos da gestão orçamentária, financeira e patrimonial.</t>
  </si>
  <si>
    <t>Número de ressalvas nos processos da gestão orçamentária, financeira e patrimonial da SEFA.</t>
  </si>
  <si>
    <t>Resultado 14 - Aumento do número de acessos ao portal da SEFA.</t>
  </si>
  <si>
    <t>Número de  acessos/ano ao Portal.</t>
  </si>
  <si>
    <t>Resultado 15 - Aumento do nível de satisfação dos usuários dos serviços da SEFA.</t>
  </si>
  <si>
    <t>Nível de satisfação dos usuários dos serviços da SEFA: atendimento dos funcionários.</t>
  </si>
  <si>
    <t>Nível de satisfação dos usuários dos serviços da SEFA: facilidade para conseguir o serviço.</t>
  </si>
  <si>
    <t>Resultado 16 - Redução dos custos de comunicação.</t>
  </si>
  <si>
    <t>Custos de comunicação da SEFA.</t>
  </si>
  <si>
    <t>Resultado 17 - Aumento da oferta de capacitação aos servidores fazendários.</t>
  </si>
  <si>
    <t>x</t>
  </si>
  <si>
    <t xml:space="preserve">7 manuais </t>
  </si>
  <si>
    <t>8 convênios</t>
  </si>
  <si>
    <t>1 modelo</t>
  </si>
  <si>
    <t>Sem indicador</t>
  </si>
  <si>
    <t>2 estudos</t>
  </si>
  <si>
    <t>5 fóruns</t>
  </si>
  <si>
    <t>A média da relação anual entre o valor do crédito constituído e o número de auditorias efetuadas  aumenta em 40% . Média anual em 2006 foi de R$ 6.191,14.</t>
  </si>
  <si>
    <t>R$8.867</t>
  </si>
  <si>
    <t>Modelo de procedimentos da SEFA adaptados à Lei de Micro Empresa LC123.</t>
  </si>
  <si>
    <t>1 sistema</t>
  </si>
  <si>
    <t>Redução de 50% do tempo médio de tramitação processual na Julgadoria. Tempo médio de tramitação em  2006 - 180 dias.</t>
  </si>
  <si>
    <t>90 dias</t>
  </si>
  <si>
    <t>24 diretorias e coordenações regionais e especiais</t>
  </si>
  <si>
    <t>5 processos</t>
  </si>
  <si>
    <t>8 novos serviços no portal</t>
  </si>
  <si>
    <t>64 correições ordinárias</t>
  </si>
  <si>
    <t>3 ações integradas</t>
  </si>
  <si>
    <t xml:space="preserve">Modelo de qualidade para o atendimento ao contribuinte implementado. </t>
  </si>
  <si>
    <t>1 sistemática</t>
  </si>
  <si>
    <t xml:space="preserve">Política de gestão de pessoas implementada. </t>
  </si>
  <si>
    <t xml:space="preserve">Política de capacitação implementada. </t>
  </si>
  <si>
    <t>Número de Unidades Fazendárias executoras  com  planejamento tático e operacional implantados.</t>
  </si>
  <si>
    <t>Quantidade de manuais de procedimentos documentando macroprocessos.</t>
  </si>
  <si>
    <t>Quantidade unidades fazendárias construídas e/ou aparelhadas.</t>
  </si>
  <si>
    <t>Quantidade de unidades fazendárias reformadas e aparelhadas.</t>
  </si>
  <si>
    <t>Programa de alianças Estratégicas firmadas.</t>
  </si>
  <si>
    <t>Número de convênios celebrados.</t>
  </si>
  <si>
    <t>Sem indicador.</t>
  </si>
  <si>
    <t>Número de estudos realizados.</t>
  </si>
  <si>
    <t>Número de fóruns de discussões realizados.</t>
  </si>
  <si>
    <t>Número de unidades com planos de fiscalização de trânsito de mercadorias e de estabelecimentos integrados.</t>
  </si>
  <si>
    <t>Número de caminhões pesados mês nos postos de fronteira (Itinga e Gurupi)/ total de caminhões em trânsito (mês).</t>
  </si>
  <si>
    <t>Modelo de recolhimento de impostos por meios alternativos.</t>
  </si>
  <si>
    <t>Pelo menos uma forma de pagamento alternativo implementada na fronteira.</t>
  </si>
  <si>
    <t>Modelo de pesquisas, investigações e análises de ilícitos fiscais.</t>
  </si>
  <si>
    <t>10 de ações estruturadas de fiscalização ao ano.</t>
  </si>
  <si>
    <t>Número de empresas no cadastro sincronizado (54.407 - contribuintes ativos no cadastro do ICMS em 2006).</t>
  </si>
  <si>
    <t>Número de segmentos econômicos que emitem Nota fiscal eletrônica.</t>
  </si>
  <si>
    <t>Sistema EFD implantados.</t>
  </si>
  <si>
    <t>Sistema ECD implantados.</t>
  </si>
  <si>
    <t>Redução do número de passos no fluxo de tramitação processual judicial (12 em 2006).</t>
  </si>
  <si>
    <t>SIAFEM migrado para  plataforma baixa nas unidades executoras.</t>
  </si>
  <si>
    <t>Número de diretorias e coordenações regionais e especiais com sistema de controle de custos implementados.</t>
  </si>
  <si>
    <t>Processos licitatórios estratégicos da SEFA  precedidos de audiências públicas.</t>
  </si>
  <si>
    <t>Número de serviços conclusivos disponibilizados no Portal da SEFA (23 serviços -2006).</t>
  </si>
  <si>
    <t>Número de correições ordinárias realizadas por ano.</t>
  </si>
  <si>
    <t>Número de ações integradas  com as áreas (células) de comunicação, programa a qualidade, atendimento e ouvidoria.</t>
  </si>
  <si>
    <t>Número de módulos do SIAT migrados para plataforma WEB (controle de acesso, cadastro de contribuintes, recursos humanos e protocolo).</t>
  </si>
  <si>
    <t>Publicação de ato normativo da política de segurança da informação.</t>
  </si>
  <si>
    <t>Política de gestão de pessoas da SEFA publicada no portal.</t>
  </si>
  <si>
    <t>Número de servidores com Avaliação de desempenho.</t>
  </si>
  <si>
    <t>Programa de educação fiscal implementado.</t>
  </si>
  <si>
    <t>Número de ações estratégicas de Educação Fiscal.</t>
  </si>
  <si>
    <t>2 (dois) eventos-pilotos de gestão do conhecimento realizados.</t>
  </si>
  <si>
    <t>Pesquisa de satisfação de clientes.</t>
  </si>
  <si>
    <t>Critérios utilizados: 4,5,6,9,11,19,21,31,36 e 37 do documento Relatório de Pesquisa da Satisfação dos Clientes Internos.</t>
  </si>
  <si>
    <t>Condicionalidades
(Produtos)</t>
  </si>
  <si>
    <t>3.6 O modelo de fiscalização de mercadorias em trânsito está conceitual e operacionalmente desatualizado e direcionado à conferencia de documentos gerando vulnerabilidade dos controles de entrada de mercadorias, bens, armas e drogas nas divisas do Estado.Postos fiscais com estrutura física e tecnológica inadequada. Elevado tempo de permanência de veículos transportadores de carga nos postos fiscais.</t>
  </si>
  <si>
    <t>Aperfeiçoamento dos Mecanismos de Controle Interno e Correição.</t>
  </si>
  <si>
    <t>11.1 A instituição não dispõe de uma política de gestão do talento humano, centrada no desenvolvimento profissional dos servidores da Secretaria;
Distribuição inadequada de pessoal nas unidades fazendárias.</t>
  </si>
  <si>
    <t>10.1 A infraestrutura tecnológica e de comunicação são insuficientes e estão em processo de obsolescência;</t>
  </si>
  <si>
    <t>Tesouro</t>
  </si>
  <si>
    <t>DAD</t>
  </si>
  <si>
    <t>Unidade</t>
  </si>
  <si>
    <t>DAIF</t>
  </si>
  <si>
    <t>DTI</t>
  </si>
  <si>
    <t>TARF</t>
  </si>
  <si>
    <t>CAFÉ</t>
  </si>
  <si>
    <t>EFAZ</t>
  </si>
  <si>
    <t>UNIDADE</t>
  </si>
  <si>
    <t>CMGF</t>
  </si>
  <si>
    <t>DTR</t>
  </si>
  <si>
    <t>DFI</t>
  </si>
  <si>
    <t>Julgadoria</t>
  </si>
  <si>
    <t>Corregedoria</t>
  </si>
  <si>
    <t>7 unidades contruídas/ aparelhadas.</t>
  </si>
  <si>
    <t>24 unidades reformadas/ aparelhadas.</t>
  </si>
  <si>
    <t>24 unidades fazendárias.</t>
  </si>
  <si>
    <t>24 unidades de fiscalização.</t>
  </si>
  <si>
    <t>80% dos caminhões pesados.</t>
  </si>
  <si>
    <t>1 nova forma de pagto.</t>
  </si>
  <si>
    <t>40 ações de investigação.</t>
  </si>
  <si>
    <t>5 passos de tramitação processual.</t>
  </si>
  <si>
    <t>1 - O dólar usado utilizado no desembolso original foi de R$ 1,77.</t>
  </si>
  <si>
    <t>1 - Treinar todos os usuários na utilização do sistema.</t>
  </si>
  <si>
    <t>1 - Implementar programa de capacitação via Escola Fazendária.</t>
  </si>
  <si>
    <t>i - Exoneração do técnico responsável, em decorrência da mudança de governo / indicação de novo servidor.
ii - Melhorar o controle sobre o andamento do projeto.</t>
  </si>
  <si>
    <t>1 - Escolha do novo responsável pelo acompanhamento e avaliação do projeto.</t>
  </si>
  <si>
    <t>1 - Indicar o novo responsável.</t>
  </si>
  <si>
    <t>Diretor da CAFÉ</t>
  </si>
  <si>
    <t>20/03 a 15/07/2011</t>
  </si>
  <si>
    <t>-</t>
  </si>
  <si>
    <t>Execução segundo programado.</t>
  </si>
  <si>
    <t>i - Alteração na estrutura do projeto / definição de nona metodologia de execução.
ii - Maior participação dos servidores.</t>
  </si>
  <si>
    <t>i - Necessidade de reescrever o projeto / Redesenho dos fluxos.
ii - Melhoria na resolução dos problemas.</t>
  </si>
  <si>
    <t>1 - Definição dos processos prioritários.</t>
  </si>
  <si>
    <t>i - Necessidade de reescrever o projeto / Definição de novos objetivos.
ii - Melhoria na estrutura organizacional.</t>
  </si>
  <si>
    <t>i - Definição do orçamento do Estado / Alocação de recursos.</t>
  </si>
  <si>
    <t>1 - Carência de recursos.</t>
  </si>
  <si>
    <t>i - Anulação dos empenhos relativos a aquisição de equipamentos / Alocação das aquisições em Despesas de Exercícios Anteriores
ii - Melhoria do parque tecnológico.</t>
  </si>
  <si>
    <t>1 - Demora na abertura de créditos orçamentários.</t>
  </si>
  <si>
    <t>Produto executado.</t>
  </si>
  <si>
    <t>Projeto em execução com recursos do Tesouro Estadual. 90% implantado.</t>
  </si>
  <si>
    <t>1 - Projeto Global em implantação com recursos do Tesouro estadual. 70% implantado.
2 - Em elaboração no Progefaz o projeto Nota Fiscal Eletrônica Paraense (PROGEFAZ-PD-16-001).</t>
  </si>
  <si>
    <t>1 - Projeto Global em implantação com recursos do Tesouro Estadual.</t>
  </si>
  <si>
    <t>R$ Milhões</t>
  </si>
  <si>
    <r>
      <t>01 Planejamento e gestão das políticas de fazenda:</t>
    </r>
    <r>
      <rPr>
        <sz val="8"/>
        <rFont val="Verdana"/>
        <family val="2"/>
      </rPr>
      <t xml:space="preserve"> O produto financiará a disseminação interna dos mecanismos de planejamento estratégico, tático e operacional da Secretaria e a adoção de um método de avaliação do desempenho organizacional, com base em critérios de excelência e práticas de gestão. (CMGF)</t>
    </r>
  </si>
  <si>
    <r>
      <t xml:space="preserve">02 Estrutura Organizacional e Processos Administrativos: </t>
    </r>
    <r>
      <rPr>
        <sz val="8"/>
        <rFont val="Verdana"/>
        <family val="2"/>
      </rPr>
      <t>Este produto financiará a atualização da política de regionalização da SEFA, a readequação  e  implantação dos processos organizacionais. (CMGF)</t>
    </r>
  </si>
  <si>
    <r>
      <t>03 Programa de Reestruturação da SEFA:</t>
    </r>
    <r>
      <rPr>
        <sz val="8"/>
        <rFont val="Verdana"/>
        <family val="2"/>
      </rPr>
      <t xml:space="preserve"> Este produto financiará a preparação e  implantação do  programa de reestruturação das unidades fazendárias, incluindo construção, reforma, ampliação e reaparelhamento das instalações; (DAD)</t>
    </r>
  </si>
  <si>
    <r>
      <t xml:space="preserve">05 Planejamento e gestão da política tributária: </t>
    </r>
    <r>
      <rPr>
        <sz val="8"/>
        <rFont val="Verdana"/>
        <family val="2"/>
      </rPr>
      <t>Este produto financiará a implantação de um modelo de organização das normas tributárias e não tributárias, incluindo sua consolidação, sistema de armazenamento e a edição de material de apoio relativo à legislação tributária para as unidades fazendárias. (DTR)</t>
    </r>
  </si>
  <si>
    <r>
      <t xml:space="preserve">06 Controle de Benefícios Fiscais Concedidos: </t>
    </r>
    <r>
      <rPr>
        <sz val="8"/>
        <rFont val="Verdana"/>
        <family val="2"/>
      </rPr>
      <t>Este produto financiará um modelo de controle dos benefícios concedidos, sua renúncia e as respectivas contrapartidas, incluindo um sistema automatizado. (DTR)</t>
    </r>
  </si>
  <si>
    <r>
      <t xml:space="preserve">07 Estudos Econômicos tributários e não Tributários:  </t>
    </r>
    <r>
      <rPr>
        <sz val="8"/>
        <rFont val="Verdana"/>
        <family val="2"/>
      </rPr>
      <t>Este produto financiará a identificação e realização de estudos de políticas de incentivos fiscais, reforma tributária e royalties, dentre outros, para a definição de estratégias que orientem novas políticas tributárias e fóruns de discussão. (DTR)</t>
    </r>
  </si>
  <si>
    <r>
      <t xml:space="preserve">08 Melhoria da Gestão dos Impostos IPVA e ITCD: </t>
    </r>
    <r>
      <rPr>
        <sz val="8"/>
        <rFont val="Verdana"/>
        <family val="2"/>
      </rPr>
      <t>Este produto financiará a implantação de um modelo de gestão do ITCD  e um sistema automatizado. Também financiará a revisão do modelo de gestão do IPVA,  e melhoria em seu sistema automatizado. Os novos sistemas deverão contemplar a integração com os sistemas das entidades pertinentes. Também será necessário a adequação da legislação correspondente. (CEEAT-IPVA)</t>
    </r>
  </si>
  <si>
    <r>
      <t xml:space="preserve">09 Modelo Integrado de Fiscalização: </t>
    </r>
    <r>
      <rPr>
        <sz val="8"/>
        <rFont val="Verdana"/>
        <family val="2"/>
      </rPr>
      <t>Este produto financiará o desenho de um novo modelo conceitual de gestão. integrando a fiscalização de trânsito de mercadorias e a fiscalização de estabelecimentos, e servirá de guia para o desenvolvimento dos modelos das duas atividades mencionadas. (DFI)</t>
    </r>
  </si>
  <si>
    <r>
      <t xml:space="preserve">10 Modelo de fiscalização de trânsito: </t>
    </r>
    <r>
      <rPr>
        <sz val="8"/>
        <rFont val="Verdana"/>
        <family val="2"/>
      </rPr>
      <t>Este produto financiará um novo modelo operacional de fiscalização de trânsito, incluindo a criação do Centro Especial de Controle de Mercadorias em Trânsito, automação dos procedimentos e adequação, construção, aparelhamento tecnológico dos postos fiscais, incluindo unidades móveis terrestres e aquaviárias. (DFI e CECOMTs)</t>
    </r>
  </si>
  <si>
    <r>
      <t>11 Modelo de fiscalização de estabelecimentos</t>
    </r>
    <r>
      <rPr>
        <sz val="8"/>
        <rFont val="Verdana"/>
        <family val="2"/>
      </rPr>
      <t>: Este produto financiará a  implantação de um novo modelo operacional de fiscalização de estabelecimentos com base em analises de risco, que inclua a integração de rotinas de auditoria fiscal da SEFA com as do Ministério Público e um sistema automatizado de apoio. (DFI)</t>
    </r>
  </si>
  <si>
    <r>
      <t xml:space="preserve">12 Adaptação dos procedimentos da SEFA à Lei de Micro Empresa LC123: </t>
    </r>
    <r>
      <rPr>
        <sz val="8"/>
        <rFont val="Verdana"/>
        <family val="2"/>
      </rPr>
      <t>Este produto financiará a revisão e reestruturação dos processos de planejamento e gestão das Micro e Pequenas Empresas (MPE), a preparação de normas e convênios que se façam necessários e a correspondente adequação dos sistemas de informação. (CEEAT-MPE)</t>
    </r>
  </si>
  <si>
    <r>
      <t xml:space="preserve">13 Recolhimento de impostos por meios alternativos: </t>
    </r>
    <r>
      <rPr>
        <sz val="8"/>
        <rFont val="Verdana"/>
        <family val="2"/>
      </rPr>
      <t>Este produto financiará a implantação de um modelo de utilização de formas alternativas de pagamento (cartão de débito/ crédito, Internet, correspondentes bancários, etc), incluindo a automatização dos procedimentos. (DAÍF)</t>
    </r>
  </si>
  <si>
    <r>
      <t xml:space="preserve">14 Centro de Pesquisas e Analise Fiscal: </t>
    </r>
    <r>
      <rPr>
        <sz val="8"/>
        <rFont val="Verdana"/>
        <family val="2"/>
      </rPr>
      <t>Este produto financiará a implantação de um modelo de planejamento fiscal apoiado por um sistema de gestão de fiscalização, metodologias  de análise de riscos, critérios de seleção,  instrumentos e ferramentas tecnológicas de última geração. (CEPAF)</t>
    </r>
  </si>
  <si>
    <r>
      <t>15 Cadastro Sincronizado:</t>
    </r>
    <r>
      <rPr>
        <sz val="8"/>
        <rFont val="Verdana"/>
        <family val="2"/>
      </rPr>
      <t xml:space="preserve"> Este produto financiará a complementação do processo de sincronização do Cadastro Estadual com os níveis federal e municipal. Em relação ao legado (empresas cadastradas antes de julho de 2007) se contemplará o desenvolvimento de uma sistemática de cruzamento e seleção de dados dos diversos cadastros, utilizando critérios pré-definidos, apoiado por ferramentas automatizadas. (DAIF)</t>
    </r>
  </si>
  <si>
    <r>
      <t xml:space="preserve">16 Nota Fiscal Eletrônica: </t>
    </r>
    <r>
      <rPr>
        <sz val="8"/>
        <rFont val="Verdana"/>
        <family val="2"/>
      </rPr>
      <t>Este produto financiará a sistematização do modelo de Nota Fiscal Eletrônica e a adequação do sistema de apoio fornecidos pela Receita Federal aos sistemas da SEFA. (DFI)</t>
    </r>
  </si>
  <si>
    <r>
      <t>17 SPED – Sistema Público de Escrituração Digital</t>
    </r>
    <r>
      <rPr>
        <sz val="8"/>
        <rFont val="Verdana"/>
        <family val="2"/>
      </rPr>
      <t>: Este produto financiará a implantação de novos módulos no Sistema Integrado de Administração Tributária - SIAT correspondentes a Escrituração Fiscal Digital (EFD), Nota Fiscal Eletrônica (NF-e) e Escrituração Contábil Digital (ECD). (DFI)</t>
    </r>
  </si>
  <si>
    <r>
      <t>5.1 A Julgadoria não está suficientemente adequada para atender a demanda dos autos de infração produzidos pela Fiscalização e o</t>
    </r>
    <r>
      <rPr>
        <i/>
        <sz val="8"/>
        <rFont val="Verdana"/>
        <family val="2"/>
      </rPr>
      <t xml:space="preserve"> </t>
    </r>
    <r>
      <rPr>
        <sz val="8"/>
        <rFont val="Verdana"/>
        <family val="2"/>
      </rPr>
      <t>Tribunal Administrativo de Recursos Fazendários (TARF) não está preparado para atender a futura demanda a ser gerada pela Julgadoria</t>
    </r>
  </si>
  <si>
    <r>
      <t>18 Modernização da Julgadoria e do Tribunal Administrativo de Recursos Fazendários:</t>
    </r>
    <r>
      <rPr>
        <sz val="8"/>
        <rFont val="Verdana"/>
        <family val="2"/>
      </rPr>
      <t xml:space="preserve">  Este produto financiará a implantação de uma nova sistemática de julgamento do processo administrativo Fazendário (fiscalização, 1</t>
    </r>
    <r>
      <rPr>
        <vertAlign val="superscript"/>
        <sz val="8"/>
        <rFont val="Verdana"/>
        <family val="2"/>
      </rPr>
      <t>a</t>
    </r>
    <r>
      <rPr>
        <sz val="8"/>
        <rFont val="Verdana"/>
        <family val="2"/>
      </rPr>
      <t xml:space="preserve"> e 2</t>
    </r>
    <r>
      <rPr>
        <vertAlign val="superscript"/>
        <sz val="8"/>
        <rFont val="Verdana"/>
        <family val="2"/>
      </rPr>
      <t>a</t>
    </r>
    <r>
      <rPr>
        <sz val="8"/>
        <rFont val="Verdana"/>
        <family val="2"/>
      </rPr>
      <t xml:space="preserve"> instâncias), incluindo a revisão dos fluxos de processos, apoiado por um  sistema de gestão automatizado integrando a Julgadoria e o TARF. Também financiará atividades para implantar serviços através do PORTAL da SEFA. (TARF e Julgadoria)</t>
    </r>
  </si>
  <si>
    <r>
      <t xml:space="preserve">19 Cobrança do crédito tributário: </t>
    </r>
    <r>
      <rPr>
        <sz val="8"/>
        <rFont val="Verdana"/>
        <family val="2"/>
      </rPr>
      <t>Este produto financiará a implantação de um modelo de gestão de cobrança da dívida ativa, abarcando o Ministério Público, a  Procuradoria e o Tribunal de Justiça, e a integração do SIAT com sistemas dessas instituições, incluindo a atualização do sistema de cobrança administrativa. (DAIF)</t>
    </r>
  </si>
  <si>
    <r>
      <t xml:space="preserve">20 Modelo de Gestão de Autorização financeira e Fluxo de Caixa: </t>
    </r>
    <r>
      <rPr>
        <sz val="8"/>
        <rFont val="Verdana"/>
        <family val="2"/>
      </rPr>
      <t>Implantação de um modelo de autorização e fluxo de caixa que garanta o pagamento do empenhos realizados e liquidados e modificações correspondentes no sistema integrado de administração financeira (SIAFEM). (Tesouro)</t>
    </r>
  </si>
  <si>
    <r>
      <t xml:space="preserve">21 Integração dos Sistemas de Execução Orçamentária e Financeira: </t>
    </r>
    <r>
      <rPr>
        <sz val="8"/>
        <rFont val="Verdana"/>
        <family val="2"/>
      </rPr>
      <t>Este produto financiará a implantação de uma sistemática de integração dos sistemas de execução orçamentária e financeira e de uma interface comum a esses sistemas, incluindo a atualização do banco de dados do SIAFEM. (Tesouro)</t>
    </r>
  </si>
  <si>
    <r>
      <t>22 Relatórios Gerenciais da Contabilidade Pública:</t>
    </r>
    <r>
      <rPr>
        <sz val="8"/>
        <rFont val="Verdana"/>
        <family val="2"/>
      </rPr>
      <t xml:space="preserve"> Este produto financiará a implantação de uma sistemática de geração de informação, apoiada por um novo extrator de dados e um gerador de relatórios parametrizáveis. (Tesouro)</t>
    </r>
  </si>
  <si>
    <r>
      <t xml:space="preserve">23 Modelo de Gestão da Dívida Pública: </t>
    </r>
    <r>
      <rPr>
        <sz val="8"/>
        <rFont val="Verdana"/>
        <family val="2"/>
      </rPr>
      <t>Este produto financiará a implantação de um novo modelo de gestão da dívida pública, mediante a revisão e adequação do modelo atual; a implantação de um sistema de apoio à gestão da dívida compatível com o SIAFEM com vistas à integração, que contemple a gestão do risco, a construção de cenários e a geração de relatórios gerenciais. (Tesouro)</t>
    </r>
  </si>
  <si>
    <r>
      <t>24 Modelo de Gestão de Convênios:</t>
    </r>
    <r>
      <rPr>
        <sz val="8"/>
        <rFont val="Verdana"/>
        <family val="2"/>
      </rPr>
      <t xml:space="preserve"> Este produto financiará um novo modelo de gestão de convênios apoiado por um sistema informatizado. (Tesouro)</t>
    </r>
  </si>
  <si>
    <r>
      <t xml:space="preserve">25 Mecanismo de Divulgação de preços de bens e serviço: </t>
    </r>
    <r>
      <rPr>
        <sz val="8"/>
        <rFont val="Verdana"/>
        <family val="2"/>
      </rPr>
      <t>Este produtos financiará uma sistemática para coletar e comparar as aquisições de um conjunto de bens e serviços relevantes e comuns aos diferentes órgãos do Estado e sua respectiva divulgação no Site da SEFA. (Tesouro)</t>
    </r>
  </si>
  <si>
    <r>
      <t>27 Sistema de Cadastro de Imóveis</t>
    </r>
    <r>
      <rPr>
        <sz val="8"/>
        <rFont val="Verdana"/>
        <family val="2"/>
      </rPr>
      <t>: Este componente financiará equipamentos a aquisição de um sistema informatizado de cadastro de imóveis. (DAD)</t>
    </r>
  </si>
  <si>
    <r>
      <t xml:space="preserve">29 Mecanismo de incentivo ao Controle Social do Gasto Público: </t>
    </r>
    <r>
      <rPr>
        <sz val="8"/>
        <rFont val="Verdana"/>
        <family val="2"/>
      </rPr>
      <t>Este produto financiará a implantação de um modelo controle social do gasto público. (CAFÉ)</t>
    </r>
  </si>
  <si>
    <r>
      <t xml:space="preserve">30 Portal da SEFA: </t>
    </r>
    <r>
      <rPr>
        <sz val="8"/>
        <rFont val="Verdana"/>
        <family val="2"/>
      </rPr>
      <t>Este produto financiará implantação de um novo portal desenvolvido em uma ferramenta tecnológica moderna, contemplando a otimização da prestação de serviços on-line, ampliação dos serviços conclusivos, disponibilização de informações sobre os programas integradores Nacionais (SPED, NF-e, etc), receita e gasto público, bem como melhorias no acesso público à informação. (CAFÉ)</t>
    </r>
  </si>
  <si>
    <r>
      <t xml:space="preserve">31 Corregedoria e Ouvidoria: </t>
    </r>
    <r>
      <rPr>
        <sz val="8"/>
        <rFont val="Verdana"/>
        <family val="2"/>
      </rPr>
      <t>Este produto financiará a implementação, na Corregedoria, do modelo sugerido pelo Grupo de Corregedores das Secretarias de Fazenda dos Estados e do Distrito Federal (GT-18/CONFAZ) e,  na Ouvidoria, do modelo adotado pelas Ouvidorias do Estado do Pará. (Corregedoria e Ouvidoria)</t>
    </r>
  </si>
  <si>
    <r>
      <t xml:space="preserve">32 Política de Comunicação com a Sociedade: </t>
    </r>
    <r>
      <rPr>
        <sz val="8"/>
        <rFont val="Verdana"/>
        <family val="2"/>
      </rPr>
      <t>Este produto financiará a implantação de uma política de comunicação com a sociedade e do programa de responsabilidade social, com ênfase na inclusão digital. (CAFÉ)</t>
    </r>
  </si>
  <si>
    <r>
      <t xml:space="preserve"> 2- aumento de 70% no índice de satisfação com o serviço de </t>
    </r>
    <r>
      <rPr>
        <i/>
        <sz val="8"/>
        <rFont val="Verdana"/>
        <family val="2"/>
      </rPr>
      <t>Call Center.</t>
    </r>
  </si>
  <si>
    <r>
      <t xml:space="preserve">34 Plano de informática e de comunicações: </t>
    </r>
    <r>
      <rPr>
        <sz val="8"/>
        <rFont val="Verdana"/>
        <family val="2"/>
      </rPr>
      <t>Este produto financiará a implantação de um plano estratégico de TI incluindo: (i) ações para a atualização da plataforma tecnológica da SEFA em ambiente web; (ii) implantação de uma política de segurança da informação; e (iii) implantação de tecnologias convergentes que possibilitem a integração em um mesmo ambiente de dados voz e imagem. (DTI)</t>
    </r>
  </si>
  <si>
    <r>
      <t>36 Política de Gestão de pessoas:</t>
    </r>
    <r>
      <rPr>
        <sz val="8"/>
        <rFont val="Verdana"/>
        <family val="2"/>
      </rPr>
      <t xml:space="preserve"> Este produto financiará a implantação de política de gestão de pessoas, incluindo: sistemática de avaliação de desempenho dos servidores da Secretaria, criação de um banco de talentos e elaboração de proposta de plano de cargos e  carreira; ; bem como financiará, também, a implantação de um plano de lotação ideal das unidades fazendárias. (DAD)</t>
    </r>
  </si>
  <si>
    <r>
      <t>11.3</t>
    </r>
    <r>
      <rPr>
        <vertAlign val="superscript"/>
        <sz val="8"/>
        <rFont val="Verdana"/>
        <family val="2"/>
      </rPr>
      <t xml:space="preserve"> </t>
    </r>
    <r>
      <rPr>
        <sz val="8"/>
        <rFont val="Verdana"/>
        <family val="2"/>
      </rPr>
      <t>Insuficiência de informação sobre o clima organizacional.</t>
    </r>
  </si>
  <si>
    <r>
      <t>38 Processos de mudança organizacional:</t>
    </r>
    <r>
      <rPr>
        <sz val="8"/>
        <rFont val="Verdana"/>
        <family val="2"/>
      </rPr>
      <t xml:space="preserve"> Este produto financiará a pesquisa de avaliação do clima organizacional para apoiar o processo de melhoria da gestão fazendária. (DAD)</t>
    </r>
  </si>
  <si>
    <r>
      <t xml:space="preserve">39 Gestão do Conhecimento: </t>
    </r>
    <r>
      <rPr>
        <sz val="8"/>
        <rFont val="Verdana"/>
        <family val="2"/>
      </rPr>
      <t xml:space="preserve"> Este produto financiará a formulação de um programa de gestão do conhecimento para integrar e sistematizar  dados, informação e conhecimento, apoiado por eventos técnicos específicos. (EFAZ)</t>
    </r>
  </si>
  <si>
    <t>Não se aplica, produto descontinuado.</t>
  </si>
  <si>
    <t>Emanoel Moreira</t>
  </si>
  <si>
    <t>Produto</t>
  </si>
  <si>
    <t>Chefe de Equipe de Projeto</t>
  </si>
  <si>
    <t>Coordenador do Projeto</t>
  </si>
  <si>
    <t>Financeiro</t>
  </si>
  <si>
    <t>Percentual de empresas com benefícios fiscais concedidos cadastradas no sistema.</t>
  </si>
  <si>
    <t>i - Falta de capacidade dos servidores da SEFA para implantação do sistema / aquisição de um novo servidor.
ii - Facilitar a administração do projeto.</t>
  </si>
  <si>
    <t>Os recursos inicialmente previstos não são suficientes para  o desenvolvimento do produto.</t>
  </si>
  <si>
    <t>Não se aplica, produto cancelado.</t>
  </si>
  <si>
    <t>Número de  auditores que utiliza o sistema de auditoria.</t>
  </si>
  <si>
    <t>Número de gerentes capacitados.</t>
  </si>
  <si>
    <t>Número de macroprocessos redesenhados.</t>
  </si>
  <si>
    <t>Matriz de Problemas, Soluções e Resultados (PP)</t>
  </si>
  <si>
    <t>Matriz de Riscos (Inicial - POD)</t>
  </si>
  <si>
    <t>Marco de Resultados (Inicial - POD)</t>
  </si>
  <si>
    <t>Quadro de Indicadores (Inicial - POD)</t>
  </si>
  <si>
    <t>Marco de Resultados (Ajustado - LRR)</t>
  </si>
  <si>
    <t>Quadro de Indicadores (Ajustado - LRR)</t>
  </si>
  <si>
    <t>29% - 71%</t>
  </si>
  <si>
    <t>09 de junho de 2011</t>
  </si>
  <si>
    <t>Resultado 1 - Redução do custo da administração fazendária em relação à arrecadação própria.</t>
  </si>
  <si>
    <t>Modelo de estrutura organizacional e processos administrativos implementados.</t>
  </si>
  <si>
    <t>Modelo de estudos econômicos tributários e não tributários realizados.</t>
  </si>
  <si>
    <t>Nota Fiscal Cidadã implantada.</t>
  </si>
  <si>
    <t>Modelo do Cadastro Sincronizado implementado.</t>
  </si>
  <si>
    <t>Modelo de Nota fiscal eletrônica implantada.</t>
  </si>
  <si>
    <t>Modelo de Sistemas corporativos do Estado integrados aos sistemas de gestão do Tesouro Estadual.</t>
  </si>
  <si>
    <t>Modelo de Controle de custos das unidades fazendárias implantado.</t>
  </si>
  <si>
    <t>Novo sistema de controle da dívida pública implementado.</t>
  </si>
  <si>
    <t>Modelo de Sistemas aplicativos de apoio à gestão administrativa e tributária.</t>
  </si>
  <si>
    <t>Número de ações estruturadas de fiscalização.</t>
  </si>
  <si>
    <t>Número de cadastros da SEFA sincronizados com o cadastro da Junta Comercial do Estado do Pará.</t>
  </si>
  <si>
    <t>Percentual da arrecadação proveniente de contribuintes obrigados a utilizar o SPED.</t>
  </si>
  <si>
    <t>Número de Diretorias com sistema de controle de custos implementado.</t>
  </si>
  <si>
    <t>Número de Coordenações regionais / especiais com sistema de controle de custos implementado.</t>
  </si>
  <si>
    <t>Número de sistemas de controle da dívida pública implantados.</t>
  </si>
  <si>
    <t>CAFE</t>
  </si>
  <si>
    <t>Sistemas aplicativos de apoio à gestão administrativa e tributária implementados (Contrapartida reconhecida).</t>
  </si>
  <si>
    <t>un</t>
  </si>
  <si>
    <t>Resultado 2 - Incremento da arrecadação proveniente do segmento de comércio varejista.</t>
  </si>
  <si>
    <t>Meta e Linha de Base alteradas.</t>
  </si>
  <si>
    <t>Serviços</t>
  </si>
  <si>
    <t>Relatório Atendimento / CAFE</t>
  </si>
  <si>
    <t>Resultado 4 - Aumento do nível de satisfação dos usuários dos serviços da SEFA no critério: facilidade para conseguir o serviço.</t>
  </si>
  <si>
    <t>Custos de telefonia da SEFA.</t>
  </si>
  <si>
    <t>Resultado 5 - Redução dos custos de telefonia.</t>
  </si>
  <si>
    <r>
      <t xml:space="preserve">Linha de base </t>
    </r>
    <r>
      <rPr>
        <b/>
        <sz val="10"/>
        <color indexed="10"/>
        <rFont val="Verdana"/>
        <family val="2"/>
      </rPr>
      <t>2009</t>
    </r>
  </si>
  <si>
    <t>Resultado 3 - Aumento do número de serviços conclusivos disponibilizados ao contribuinte via WEB.</t>
  </si>
  <si>
    <t>Resultado, meta e indicador alterados.</t>
  </si>
  <si>
    <t>Resultado e linha de base alterados</t>
  </si>
  <si>
    <t>Indicador, Meta e Linha de Base alterados.</t>
  </si>
  <si>
    <t>Resultados (Contribuição dos produtos para os Resultados)</t>
  </si>
  <si>
    <t>X</t>
  </si>
  <si>
    <t>39</t>
  </si>
  <si>
    <t>40</t>
  </si>
  <si>
    <t>41</t>
  </si>
  <si>
    <t>RP</t>
  </si>
  <si>
    <t>Alinhamento do projeto com as novas diretrizes do Governo.</t>
  </si>
  <si>
    <t>Mudança na equipe do projeto.</t>
  </si>
  <si>
    <t>Elaboração dos TdR para contratação da empresa de auditoria independente para o Projeto.</t>
  </si>
  <si>
    <t>Ainda não foi realizada  nenhuma auditoria independente no Projeto.</t>
  </si>
  <si>
    <t>Realizada capacitação para os gerentes.</t>
  </si>
  <si>
    <t>A nova administração optou por descontinuar este Produto. 
Recursos realocados para os demais produtos deste componente.</t>
  </si>
  <si>
    <t>Produto não alinhado com as novas diretrizes do Governo.</t>
  </si>
  <si>
    <t xml:space="preserve">Capacitação das equipes de projeto. </t>
  </si>
  <si>
    <t>Solicitar, por ocasião da Missão de Aceleração do Progefaz, o aporte de recursos necessários para a execução do produto (US$ 103.908,75).</t>
  </si>
  <si>
    <t>1 - Levantamento de informações e discussão sobre a estrutura do projeto.</t>
  </si>
  <si>
    <t xml:space="preserve">Produto não iniciado. </t>
  </si>
  <si>
    <t>Produto inserido no Progefaz por ocasião da LRR. Produto não iniciado.</t>
  </si>
  <si>
    <t>Produto inserido no Progefaz por ocasião da LRR e executado.</t>
  </si>
  <si>
    <t xml:space="preserve">Insuficiente experiência do executor na utilização das políticas de aquisição do Banco. </t>
  </si>
  <si>
    <t xml:space="preserve">A equipe da SEFA já vem sendo capacitada pelos especialistas do Banco nessas políticas. </t>
  </si>
  <si>
    <t xml:space="preserve">Possibilidade de mudanças na equipe do órgão executor ou nas prioridades do Programa como resultado de mudanças na administração do Estado – as próximas eleições estaduais serão em 2010. </t>
  </si>
  <si>
    <t>A equipe da UCP foi conformada com funcionários do Estado, sendo que 80% dos quadros efetivos da SEFA. O detalhamento completo dos resultados da análise e as matrizes de risco são anexados como arquivos técnicos do Programa.</t>
  </si>
  <si>
    <t xml:space="preserve">Atividade </t>
  </si>
  <si>
    <t>Responsável</t>
  </si>
  <si>
    <t>Indicador de Cumprimento</t>
  </si>
  <si>
    <t>Nome</t>
  </si>
  <si>
    <t>Instituição</t>
  </si>
  <si>
    <t>No.</t>
  </si>
  <si>
    <t>Componente / Produto</t>
  </si>
  <si>
    <t>Tipo de Risco</t>
  </si>
  <si>
    <t>Risco</t>
  </si>
  <si>
    <t>Classificação Risco</t>
  </si>
  <si>
    <t>MATRIZ DE MITIGAÇÃO DE RISCOS</t>
  </si>
  <si>
    <t>Como se realizará a atividade?</t>
  </si>
  <si>
    <t>Orçamento</t>
  </si>
  <si>
    <r>
      <t xml:space="preserve">Data Início </t>
    </r>
    <r>
      <rPr>
        <b/>
        <sz val="8"/>
        <rFont val="Arial"/>
        <family val="2"/>
      </rPr>
      <t>(DD.MM.AA)</t>
    </r>
  </si>
  <si>
    <r>
      <t xml:space="preserve">Data Fim </t>
    </r>
    <r>
      <rPr>
        <b/>
        <sz val="8"/>
        <rFont val="Arial"/>
        <family val="2"/>
      </rPr>
      <t>(DD.MM.AA)</t>
    </r>
  </si>
  <si>
    <r>
      <t xml:space="preserve">Data Monitoramento </t>
    </r>
    <r>
      <rPr>
        <b/>
        <sz val="8"/>
        <rFont val="Arial"/>
        <family val="2"/>
      </rPr>
      <t>(DD.MM.AA)</t>
    </r>
  </si>
  <si>
    <t>Agência Executora</t>
  </si>
  <si>
    <t>Aumento da capacidade de execução das aquisições</t>
  </si>
  <si>
    <t>Por meio da contratação de consultores individuais para apoiar a elaboração de editais e termos de referência</t>
  </si>
  <si>
    <t>Recursos do Projeto</t>
  </si>
  <si>
    <t>UCP/SEFA</t>
  </si>
  <si>
    <t>Contratos dos consultores assinados</t>
  </si>
  <si>
    <t>Reforço da equipe de projeto</t>
  </si>
  <si>
    <t>Alocar recursos orçamentários</t>
  </si>
  <si>
    <t>Elaborar plano de manutenção e programar recursos orçamentários</t>
  </si>
  <si>
    <t>Recursos próprios</t>
  </si>
  <si>
    <t>Capacitação da equipe</t>
  </si>
  <si>
    <t>Banco oferecerá oportunidades de capacitação</t>
  </si>
  <si>
    <t>BID/PDP</t>
  </si>
  <si>
    <t>Fernando Glasman e Carlos Lago</t>
  </si>
  <si>
    <t>Fiduciários</t>
  </si>
  <si>
    <t>Governabilidade</t>
  </si>
  <si>
    <t>Sustentabilidade</t>
  </si>
  <si>
    <t>Reputação</t>
  </si>
  <si>
    <t>Demora nos processos de aquisição.</t>
  </si>
  <si>
    <t>Pouca disponibilidade de recursos humanos para atingir os resultados do Projeto.</t>
  </si>
  <si>
    <t>Práticas corruptivas e coercitivas.</t>
  </si>
  <si>
    <t>Erros nos processos de aquisição e prestação de contas por desconhecimento dos procedimentos específicos do Banco.</t>
  </si>
  <si>
    <t>Pouca disponibilidade de recursos financeiros e humanos para manter os resultados do Projeto.</t>
  </si>
  <si>
    <t>As aquisições não cumprirem os requisitos de qualidade.especificados nos termos de referência.</t>
  </si>
  <si>
    <r>
      <t xml:space="preserve">5. RISCOS INICIAIS E PLANO DE MITIGAÇÃO (POD) - </t>
    </r>
    <r>
      <rPr>
        <b/>
        <sz val="10"/>
        <color rgb="FFFF0000"/>
        <rFont val="Verdana"/>
        <family val="2"/>
      </rPr>
      <t>BUSCAR RISCOS DA ANÁLISE INICIAL</t>
    </r>
  </si>
  <si>
    <t>Alto</t>
  </si>
  <si>
    <t>Medio</t>
  </si>
  <si>
    <t>Bajo</t>
  </si>
  <si>
    <t>Ajuda Memória da Missão de Aceleração e preparação do LRR.</t>
  </si>
  <si>
    <t>Orçamento do Projeto</t>
  </si>
  <si>
    <t>Representante</t>
  </si>
  <si>
    <t>Legal/Garantidor</t>
  </si>
  <si>
    <t>Marco de Resultados</t>
  </si>
  <si>
    <t>Ampliação do escopo inicial do produto.</t>
  </si>
  <si>
    <t>Reforço no orçamento do Componente II - ADMINISTRAÇÃO TRIBUTÁRIA E CONTENCIOSO FISCAL.</t>
  </si>
  <si>
    <t>Exclusão do produto não impacta nos resultados do Componente.</t>
  </si>
  <si>
    <t>Exclusão do produto não impacta diretamente nos resultados do Componente.</t>
  </si>
  <si>
    <t>Produto 06 - Modelo de controle de benefícios fiscais concedidos implementado. Indicador ajustado uma vez que a implantação do sistema significará a disponibilização de 100% das informações relativas aos benefícios fiscais concedidos pelo Estado.</t>
  </si>
  <si>
    <t>Ampliação da consistência da meta acordada para o Produto, sem impactar o resultado do Componente.</t>
  </si>
  <si>
    <t>Reforço no orçamento dos demais produtos do Componente II - ADMINISTRAÇÃO TRIBUTÁRIA E CONTENCIOSO FISCAL.</t>
  </si>
  <si>
    <t>Produto 03 - Programa de reestruturação física implementado.
Revisão da meta em função da necessidade de realocação de recursos para outro Componente. Ajuste no indicador de Produto e retirada do indicador de Resultado: consumo de energia elétrica.</t>
  </si>
  <si>
    <t xml:space="preserve">Produto 02 - Modelo de estrutura organizacional e processos administrativos implementados. Ajuste do indicador de produto uma vez que o redesenho do processo já pressuporá a disponibilização de manuais de procedimentos.
Incremento de US$ 103.908,75 provenientes de outros produtos do componente. </t>
  </si>
  <si>
    <t xml:space="preserve">Produto 10 - Modelo de fiscalização de trânsito implantado. Indicador de Produto inserido no Marco de Resultados. </t>
  </si>
  <si>
    <t>Maior controle da entrada de veículos nas fronteiras do Estado.</t>
  </si>
  <si>
    <t>Foco no segmento varejista.</t>
  </si>
  <si>
    <t>Produto 11 - Modelo de fiscalização de estabelecimentos implantado. Ajuste no Indicador de Resultado.</t>
  </si>
  <si>
    <t>Aumento da arrecadação nos segmentos econômicos nos quais for implantado, contribuindo para os resultados do Componente.</t>
  </si>
  <si>
    <t>Aumento do escopo de integração do cadastro da SEFA, agora com a Junta Comercial do Estado do Pará.</t>
  </si>
  <si>
    <t>Produto 15 - Modelo do Cadastro Sincronizado implementado. Ajuste no indicador de Produto, uma vez que já foi integrado com a Receita Federal do Brasil - RFB.</t>
  </si>
  <si>
    <t>Produto em execução com integração já realizada com o cadastro da RFB e agora buscando sua integração com o cadastro da Junta Comercial do Estado do Pará.</t>
  </si>
  <si>
    <t>Melhor monitoramento do Indicador de Produto.</t>
  </si>
  <si>
    <t>Produto 16 - Modelo de Nota Fiscal Eletrônica implantada. Ajuste do Indicador de Produto: de segmentos econômicos para atividades econômicas. Ajuste na meta do Indicador de Resultado em função dos resultados já obtidos.</t>
  </si>
  <si>
    <t>Produto em execução com atingimento de metas e repactuaçao de novos valores.</t>
  </si>
  <si>
    <t>Produto 18 - Modelo de gestão da Julgadoria e do Tribunal Administrativo de Recursos Fazendários implementado. Produto excluído do Projeto. Retirada dos Indicadores de Produto e Resultado do Marco de Resultados.</t>
  </si>
  <si>
    <t>Produto 19 - Modelo de cobrança do crédito tributário implementado. Produto excluído do Projeto. Retirada do Indicador de Resultado do Marco de Resultados.</t>
  </si>
  <si>
    <t>Produto 20 - Sistemas corporativos do Estado integrados aos sistemas de gestão do Tesouro Estadual. Produto excluído do Projeto. Retirada dos Indicadores de Produto e Resultado do Marco de Resultados.</t>
  </si>
  <si>
    <t>Produto 21 - Modelo de gestão de convênios implantado. Produto excluído do Projeto. Não contemplado no Marco de Resultados.</t>
  </si>
  <si>
    <t>Produto 40 - Novo sistema de controle da dívida pública implementado. Novo produto inserido no Projeto.</t>
  </si>
  <si>
    <t xml:space="preserve">Aumento no controle da dívida pública. </t>
  </si>
  <si>
    <t xml:space="preserve">Produto 23 - Modelo de gestão do controle interno implantado. Retirada dos Indicadores de Resultado do Marco de Resultados, uma vez que o tempo do Projeto não será suficiente para o alcance das metas. Mantido o Indicador de Produto que está relacionado à implantação do modelo de gestão. </t>
  </si>
  <si>
    <t>A UCP encaminhará à SEAIN/MP e ao Banco solicitação de transferência de US$ 616.576 do Componente III - Administração Financeira para outros Componentes do Projeto.</t>
  </si>
  <si>
    <t>A UCP encaminhará à SEAIN/MP e ao Banco solicitação de transferência de US$ 3.558.942 dos demais Componentes do Projeto para o Componente II - Administração Tributária e Contencioso Fiscal.</t>
  </si>
  <si>
    <t>A UCP encaminhará à SEAIN/MP e ao Banco solicitação de transferência dos recursos financeiros alocados em “Imprevistos” para outros Componentes do Projeto.</t>
  </si>
  <si>
    <t>DOCUMENTO (**)</t>
  </si>
  <si>
    <t>Produto 25 - Portal SEFA implementado. Produto excluído do Projeto. Retirada dos Indicadores de Produto e Resultado do Marco de Resultados.</t>
  </si>
  <si>
    <t xml:space="preserve">Produto 24 - Programa de incentivo ao controle social do gasto público implantado. Produto excluído do Projeto. Não contemplado no Marco de Resultados. </t>
  </si>
  <si>
    <t xml:space="preserve">Produto 26 - Modelo de gestão da Corregedoria e da Ouvidoria implementados.  Produto excluído do Projeto. Não contemplado no Marco de Resultados. </t>
  </si>
  <si>
    <t xml:space="preserve">Produto 27 - Política de comunicação com a sociedade implementada. Produto excluído do Projeto. Não contemplado no Marco de Resultados. </t>
  </si>
  <si>
    <t>Produto 28 - Modelo de qualidade para o atendimento ao contribuinte implementado. Ajuste na meta do Indicador de Produto que indicava cumulatividade. Ajuste no Indicador de Resultado que passou a considerar apenas 1 (um) critério de medição do nível de satisfação dos usuários dos serviços da SEFA: facilidade para conseguir o serviço.</t>
  </si>
  <si>
    <t>Produto 29 - Sistemática de Gerenciamento Eletrônico de Documentos (GED) implantada. Produto excluído do Projeto. Retirada do Indicador de Produto do Marco de Resultados.</t>
  </si>
  <si>
    <t>Produto 41 - Sistemas aplicativos de apoio à gestão administrativa e tributária implementados (Contrapartida reconhecida). Novo produto inserido no Projeto decorrente da divisão de recursos do produto 30, para separação dos recursos relativos à contrapartida antecipada do Projeto.</t>
  </si>
  <si>
    <t>Produto 33 - Política de gestão de pessoas implementada. Produto excluído do Projeto. Retirada dos Indicadores de Produto e Resultado do Marco de Resultados.</t>
  </si>
  <si>
    <t>Produto 34 - Política de capacitação implementada. Redução da meta com redução proporcional dos recursos.</t>
  </si>
  <si>
    <t>Produto 35 - Programa de educação fiscal implementado. Ajuste no Indicador de produto de: número de ações estratégicas de educação fiscal para número de municípios atingidos pelo Programa.</t>
  </si>
  <si>
    <t>A UCP encaminhará à SEAIN/MP e ao Banco solicitação de transferência de US$ 1.540.276 do Componente IV - Gestão de Recursos Estratégicos para outros Componentes do Projeto.</t>
  </si>
  <si>
    <t>Arrecadação proveniente do segmento de comércio varejista.</t>
  </si>
  <si>
    <t>PE/CP</t>
  </si>
  <si>
    <t>1 ato normativo publicado.</t>
  </si>
  <si>
    <t>2 ações estratégicas.</t>
  </si>
  <si>
    <t>5 segmentos.</t>
  </si>
  <si>
    <t>67 unidades com SIAFEM.</t>
  </si>
  <si>
    <t>1 ato publicado no portal.</t>
  </si>
  <si>
    <t>1 ofíco de encaminhamento.</t>
  </si>
  <si>
    <t>2 eventos-piloto.</t>
  </si>
  <si>
    <r>
      <t xml:space="preserve">1 - Em elaboração o projeto </t>
    </r>
    <r>
      <rPr>
        <b/>
        <sz val="9"/>
        <rFont val="Verdana"/>
        <family val="2"/>
      </rPr>
      <t xml:space="preserve">PROGEFAZ-PD-38-001 </t>
    </r>
    <r>
      <rPr>
        <sz val="9"/>
        <rFont val="Verdana"/>
        <family val="2"/>
      </rPr>
      <t>Monitoramento e avaliação do PROGEFAZ.</t>
    </r>
  </si>
  <si>
    <r>
      <t xml:space="preserve">1 - Implantação do Sistema de Gerenciamento de Projetos - </t>
    </r>
    <r>
      <rPr>
        <b/>
        <sz val="9"/>
        <color rgb="FFFF0000"/>
        <rFont val="Verdana"/>
        <family val="2"/>
      </rPr>
      <t>GESPRO</t>
    </r>
    <r>
      <rPr>
        <sz val="9"/>
        <color rgb="FFFF0000"/>
        <rFont val="Verdana"/>
        <family val="2"/>
      </rPr>
      <t xml:space="preserve">, nos servidores da SEFA.
2 - m elaboração o projeto </t>
    </r>
    <r>
      <rPr>
        <b/>
        <sz val="9"/>
        <color rgb="FFFF0000"/>
        <rFont val="Verdana"/>
        <family val="2"/>
      </rPr>
      <t>PROGEFAZ-PD-37-001</t>
    </r>
    <r>
      <rPr>
        <sz val="9"/>
        <color rgb="FFFF0000"/>
        <rFont val="Verdana"/>
        <family val="2"/>
      </rPr>
      <t xml:space="preserve"> Gestão do PROGEFAZ.</t>
    </r>
  </si>
  <si>
    <r>
      <t>1 - O projeto</t>
    </r>
    <r>
      <rPr>
        <b/>
        <sz val="9"/>
        <color rgb="FFFF0000"/>
        <rFont val="Verdana"/>
        <family val="2"/>
      </rPr>
      <t xml:space="preserve"> PROGEFAZ-PD-01-001 </t>
    </r>
    <r>
      <rPr>
        <sz val="9"/>
        <color rgb="FFFF0000"/>
        <rFont val="Verdana"/>
        <family val="2"/>
      </rPr>
      <t xml:space="preserve"> Prêmio Qualidade de Gestão Fazendária - PQGFAZ elaborado.
2 - Modelo de avaliação continuada da gestão elaborado.</t>
    </r>
  </si>
  <si>
    <r>
      <t xml:space="preserve">1 - Em elaboração o projeto </t>
    </r>
    <r>
      <rPr>
        <b/>
        <sz val="9"/>
        <color rgb="FFFF0000"/>
        <rFont val="Verdana"/>
        <family val="2"/>
      </rPr>
      <t xml:space="preserve">PROGEFAZ-PD-01-002 </t>
    </r>
    <r>
      <rPr>
        <sz val="9"/>
        <color rgb="FFFF0000"/>
        <rFont val="Verdana"/>
        <family val="2"/>
      </rPr>
      <t xml:space="preserve"> Planejamento e gestão estratégica fazendária.  </t>
    </r>
  </si>
  <si>
    <r>
      <rPr>
        <b/>
        <sz val="9"/>
        <rFont val="Verdana"/>
        <family val="2"/>
      </rPr>
      <t>PROGEFAZ-PD-02-001</t>
    </r>
    <r>
      <rPr>
        <sz val="9"/>
        <rFont val="Verdana"/>
        <family val="2"/>
      </rPr>
      <t xml:space="preserve"> Modelagem de processos organizacionais.</t>
    </r>
  </si>
  <si>
    <r>
      <rPr>
        <b/>
        <sz val="9"/>
        <rFont val="Verdana"/>
        <family val="2"/>
      </rPr>
      <t>PROGEFAZ-PD-02-002</t>
    </r>
    <r>
      <rPr>
        <sz val="9"/>
        <rFont val="Verdana"/>
        <family val="2"/>
      </rPr>
      <t xml:space="preserve"> Estrutura organizacional e distribuição espacial das unidades fazendárias.</t>
    </r>
  </si>
  <si>
    <r>
      <t xml:space="preserve">1 - Projeto </t>
    </r>
    <r>
      <rPr>
        <b/>
        <sz val="9"/>
        <rFont val="Verdana"/>
        <family val="2"/>
      </rPr>
      <t>PROGEFAZ-PD-06-001</t>
    </r>
    <r>
      <rPr>
        <sz val="9"/>
        <rFont val="Verdana"/>
        <family val="2"/>
      </rPr>
      <t xml:space="preserve"> Modelo de controle de benefícios fiscais concedidos implementado elaborado.</t>
    </r>
  </si>
  <si>
    <r>
      <t xml:space="preserve">Produto em execução sem registro relevante. </t>
    </r>
    <r>
      <rPr>
        <sz val="9"/>
        <color rgb="FFFF0000"/>
        <rFont val="Verdana"/>
        <family val="2"/>
      </rPr>
      <t>(CONFIRMAR)</t>
    </r>
  </si>
  <si>
    <r>
      <t xml:space="preserve">Em elaboração o projeto </t>
    </r>
    <r>
      <rPr>
        <b/>
        <sz val="9"/>
        <color rgb="FFFF0000"/>
        <rFont val="Verdana"/>
        <family val="2"/>
      </rPr>
      <t>PROGEFAZ-PD-18-001</t>
    </r>
    <r>
      <rPr>
        <sz val="9"/>
        <color rgb="FFFF0000"/>
        <rFont val="Verdana"/>
        <family val="2"/>
      </rPr>
      <t xml:space="preserve"> Aperfeiçoamento do Contencioso Fiscal.</t>
    </r>
  </si>
  <si>
    <r>
      <t xml:space="preserve">Em elaboração o projeto </t>
    </r>
    <r>
      <rPr>
        <b/>
        <sz val="9"/>
        <rFont val="Verdana"/>
        <family val="2"/>
      </rPr>
      <t>PROGEFAZ-PD-20-001</t>
    </r>
    <r>
      <rPr>
        <sz val="9"/>
        <rFont val="Verdana"/>
        <family val="2"/>
      </rPr>
      <t xml:space="preserve"> Sistemas corporativos do Estado integrados aos sistemas de gestão do Tesouro Estadual.</t>
    </r>
  </si>
  <si>
    <r>
      <t xml:space="preserve">Em elaboração o projeto </t>
    </r>
    <r>
      <rPr>
        <b/>
        <sz val="9"/>
        <rFont val="Verdana"/>
        <family val="2"/>
      </rPr>
      <t>PROGEFAZ-PD-25-001</t>
    </r>
    <r>
      <rPr>
        <sz val="9"/>
        <rFont val="Verdana"/>
        <family val="2"/>
      </rPr>
      <t xml:space="preserve"> Modernização da comunicação via internet.</t>
    </r>
  </si>
  <si>
    <r>
      <t xml:space="preserve">Em elaboração o projeto </t>
    </r>
    <r>
      <rPr>
        <b/>
        <sz val="9"/>
        <color rgb="FFFF0000"/>
        <rFont val="Verdana"/>
        <family val="2"/>
      </rPr>
      <t>PROGEFAZ-PD-28-001</t>
    </r>
    <r>
      <rPr>
        <sz val="9"/>
        <color rgb="FFFF0000"/>
        <rFont val="Verdana"/>
        <family val="2"/>
      </rPr>
      <t xml:space="preserve"> Reestruturação do modelo de atendimento</t>
    </r>
  </si>
  <si>
    <r>
      <t xml:space="preserve">1 - Projeto </t>
    </r>
    <r>
      <rPr>
        <b/>
        <sz val="9"/>
        <rFont val="Verdana"/>
        <family val="2"/>
      </rPr>
      <t>PROGEFAZ-PD-30-001</t>
    </r>
    <r>
      <rPr>
        <sz val="9"/>
        <rFont val="Verdana"/>
        <family val="2"/>
      </rPr>
      <t xml:space="preserve"> Expansão do parque tecnológico de servidores - Fase I, executado com recursos do Tesouro Estadual como contrapartida.
</t>
    </r>
    <r>
      <rPr>
        <b/>
        <sz val="9"/>
        <rFont val="Verdana"/>
        <family val="2"/>
      </rPr>
      <t>Projeto Executado</t>
    </r>
  </si>
  <si>
    <r>
      <t xml:space="preserve">1 - Projeto </t>
    </r>
    <r>
      <rPr>
        <b/>
        <sz val="9"/>
        <rFont val="Verdana"/>
        <family val="2"/>
      </rPr>
      <t>PROGEFAZ-PD-30-002</t>
    </r>
    <r>
      <rPr>
        <sz val="9"/>
        <rFont val="Verdana"/>
        <family val="2"/>
      </rPr>
      <t xml:space="preserve"> Expansão do parque tecnológico de servidores. Projeto elaborado e aprovado no Gespro. Em execução.
2 - Realizada licitação para aquisição de equipamentos.</t>
    </r>
  </si>
  <si>
    <r>
      <t xml:space="preserve">1 - Projeto </t>
    </r>
    <r>
      <rPr>
        <b/>
        <sz val="9"/>
        <color rgb="FFFF0000"/>
        <rFont val="Verdana"/>
        <family val="2"/>
      </rPr>
      <t>PROGEFAZ-PD-34-001</t>
    </r>
    <r>
      <rPr>
        <sz val="9"/>
        <color rgb="FFFF0000"/>
        <rFont val="Verdana"/>
        <family val="2"/>
      </rPr>
      <t xml:space="preserve"> Programa de Formação Profissional Continuada elaborado e aprovado no Gespro.</t>
    </r>
  </si>
  <si>
    <t>Gestão do Projeto.</t>
  </si>
  <si>
    <t>Monitoramento e Avaliação.</t>
  </si>
  <si>
    <t>10. DEMONSTRATIVO DE DESEMBOLSOS POR FONTE-ANO ATUAL</t>
  </si>
  <si>
    <t>DESEMBOLSO ATUAL PROGRAMADO</t>
  </si>
  <si>
    <t>38</t>
  </si>
  <si>
    <t>42</t>
  </si>
  <si>
    <t>43</t>
  </si>
  <si>
    <t>44</t>
  </si>
  <si>
    <t>45</t>
  </si>
  <si>
    <t>46</t>
  </si>
  <si>
    <t>Produto 12 - Procedimentos da SEFA adaptados à Lei de Micro Empresa LC123. Produto excluído do Progefaz. Retirada dos Indicadores de Resultado do Marco de Resultados.</t>
  </si>
  <si>
    <t>Reforço no orçamento do Projeto Fronteira (Componente II - ADMINISTRAÇÃO TRIBUTÁRIA E CONTENCIOSO FISCAL).</t>
  </si>
  <si>
    <t>Produto 07 - Estudos econômicos tributários e não tributários realizados. Produto excluído do Progefaz. Não contemplado no Marco de Resultados.</t>
  </si>
  <si>
    <t xml:space="preserve">Produto 31 - Política de comunicação e de segurança da informação definida e implantada. Produto excluído do Progefaz. Não contemplado no Marco de Resultados. </t>
  </si>
  <si>
    <t>Produto 37 - Gestão do Projeto. Apenas alteração de valor do produto.</t>
  </si>
  <si>
    <t>Produto 38 - Monitoramento e avaliação.  Apenas alteração de valor do produto.</t>
  </si>
  <si>
    <t xml:space="preserve">Produto 36 - Programa de gestão do conhecimento implementado. Produto excluído do Progefaz. Não contemplado no Marco de Resultados. </t>
  </si>
  <si>
    <t>Estes recursos serão alocados no desenvolvimento do novo produto.</t>
  </si>
  <si>
    <t>Produto 30 - Modelo de Sistemas aplicativos de apoio à gestão administrativa e tributária. Criação do produto 41 resultante da separação dos recursos previstos neste produto, entre recursos a serem utilizados no decorrer do Projeto e recursos apresentados como Contrapartida antecipada do Progefaz.</t>
  </si>
  <si>
    <t>Produto 01 - Modelo de planejamento e gestão das políticas de fazenda implantado. Produto descontinuado. Foram realizados gastos apenas para capacitação gerencial. O produto será desenvolvido fora do Progefaz, com recursos do Tesouro. Retirada do indicador de Produto do Marco de Resultados.</t>
  </si>
  <si>
    <t>Produto 04 - Alianças Estratégicas firmadas. Produto excluído do Progefaz. Não contemplado no Marco de Resultados.</t>
  </si>
  <si>
    <t>A UCP encaminhará à SEAIN/MP e ao Banco solicitação de transferência de US$ 1.422.099 do Componente I - Gestão Estratégica Integrada para outros Componentes do Progefaz.</t>
  </si>
  <si>
    <t>Produto 05 - Modelo de sistematização das normas tributárias e não tributárias implementado. Produto excluído do Progefaz. Não contemplado no Marco de Resultados.</t>
  </si>
  <si>
    <t>Produto 08 - Modelo de gestão dos impostos IPVA e ITCD implementado. Produto excluído do Progefaz. Retirada dos Indicadores de Produto e Resultado do Marco de Resultados.</t>
  </si>
  <si>
    <t>Produto 09 - Modelo integrado de fiscalização implantado. Produto excluído do Progefaz. A integração dos processos de fiscalização será promovida nos produtos P 10 e P 11. Retirada do Indicador de Produto do Marco de Resultados.</t>
  </si>
  <si>
    <t>Produto 13 - Modelo de recolhimento de impostos por meios alternativos implementado.  Produto excluído do Progefaz. Não contemplado no Marco de Resultados.</t>
  </si>
  <si>
    <t>Produto 39 - Nota Fiscal Cidadã implantada. Novo produto inserido no Progefaz. Indicador de Produto inserido no Marco de Resultados.</t>
  </si>
  <si>
    <t>Luiz Villela (ICF/FMM), Chefe de Equipe; Marcio Cracel (ICF/FMM); Patricia Bakaj (FMM/CBR); Fátima Cartaxo (FMM/CBR); Bernadete Buchsbaum (LEG/SGO); Eugenio Lira (Consultor); e Cecília Bernedo (ICF/FMM).</t>
  </si>
  <si>
    <t>Produto 17 - Sistema público de escrituração digital - SPED. Ajuste de valor do produto. Ajuste na meta do Indicador de Resultado em função dos resultados já obtidos.</t>
  </si>
  <si>
    <t>Número de novos serviços conclusivos disponibilizados no Portal da SEFA.</t>
  </si>
  <si>
    <t>Servidores estáveis e contratados capacitados por ano.</t>
  </si>
  <si>
    <t>Relatório de Gestão da Escola Fazendária.</t>
  </si>
  <si>
    <t>Resultado 18 - Aumento do índice de satisfação do cliente interno.</t>
  </si>
  <si>
    <t>Índice de satisfação do cliente interno.</t>
  </si>
  <si>
    <t>jul de 2011</t>
  </si>
  <si>
    <t>Dólar previsto</t>
  </si>
  <si>
    <t>02 – Estrutura Organizacional e Processos Administrativos implantados.</t>
  </si>
  <si>
    <t>Nenhuma unidade construída e/ou reformada e aparelhada pelo Projeto.</t>
  </si>
  <si>
    <t>4 (quatro) unidades fazendárias construídas e/ou reformadas e aparelhadas.</t>
  </si>
  <si>
    <t>2 (duas) unidades fazendárias construídas e/ou reformadas e aparelhadas.</t>
  </si>
  <si>
    <t>1 (uma) unidade fazendária construída e/ou reformada e aparelhada.</t>
  </si>
  <si>
    <t>Construir e/ou reformar e aparelhar 7 (sete) unidades fazendárias.</t>
  </si>
  <si>
    <t>Custo da administração fazendária em relação à arrecadação própria = 0,031.</t>
  </si>
  <si>
    <t>06 – Modelo de Controle de Benefícios Fiscais Concedidos implementado.</t>
  </si>
  <si>
    <t>Não existe sistema de controle de Benefícios Fiscais concedidos.</t>
  </si>
  <si>
    <t>1 sistema.</t>
  </si>
  <si>
    <t>Implantar sistema de controle de benefícios fiscais.</t>
  </si>
  <si>
    <t>10 - Modelo de fiscalização de trânsito implantado.</t>
  </si>
  <si>
    <t>Zero segmentos econômicos.</t>
  </si>
  <si>
    <t>A arrecadação proveniente do segmento de comércio varejista = R$ 511.174.125,18.</t>
  </si>
  <si>
    <t>R$ 700 milhões.</t>
  </si>
  <si>
    <t>R$ 800 milhões.</t>
  </si>
  <si>
    <t>Cadastro da SEFA sincronizado com o cadastro da Junta Comercial do Estado do Pará.</t>
  </si>
  <si>
    <t>16 - Nota Fiscal Eletrônica implantada.</t>
  </si>
  <si>
    <t>476 atividades econômicas de incidência do ICMS com Nota Fiscal Eletrônica implantada.</t>
  </si>
  <si>
    <t>23 - Modelo de gestão do controle interno implantado.</t>
  </si>
  <si>
    <t>Modelo de gestão do Controle Interno desatualizado.</t>
  </si>
  <si>
    <t>1 novo modelo.</t>
  </si>
  <si>
    <t>Implantar novo modelo de gestão do Controle Interno.</t>
  </si>
  <si>
    <t>28 - Modelo de qualidade para o atendimento ao contribuinte implementado.</t>
  </si>
  <si>
    <t>Pontuação do critério: facilidade para conseguir o serviço = 85,4.</t>
  </si>
  <si>
    <t>30 - Sistemas aplicativos de apoio à gestão administrativa e tributária implementados.</t>
  </si>
  <si>
    <t>Migrar 4 módulos do SIAT para plataforma WEB (controle de acesso, cadastro de contribuintes, recursos humanos e protocolo).</t>
  </si>
  <si>
    <t xml:space="preserve">35 - Programa de educação fiscal implementado.  </t>
  </si>
  <si>
    <t>6 municípios.</t>
  </si>
  <si>
    <t>Elevar para 23 o número de municípios atingidos pelo Programa de Educação Fiscal.</t>
  </si>
  <si>
    <t xml:space="preserve">Loudon Blomquist </t>
  </si>
  <si>
    <t>29/02/2012</t>
  </si>
  <si>
    <t>CSC/CBR-4135/2009</t>
  </si>
  <si>
    <t>CBR 2152/2009</t>
  </si>
  <si>
    <r>
      <t xml:space="preserve">Data Aprovação
</t>
    </r>
    <r>
      <rPr>
        <b/>
        <sz val="8"/>
        <rFont val="Verdana"/>
        <family val="2"/>
      </rPr>
      <t>(quando for o caso)</t>
    </r>
  </si>
  <si>
    <t xml:space="preserve"> </t>
  </si>
  <si>
    <t>Produto concluído</t>
  </si>
  <si>
    <t>Produto em execução sem registro relevante.</t>
  </si>
  <si>
    <t>Equipamentos de informática já instalados.</t>
  </si>
  <si>
    <t>Obras iniciadas.</t>
  </si>
  <si>
    <t>Ofício nº 0012/2012/UCP/ CAFE/SEFA</t>
  </si>
  <si>
    <t>OF.nº005/2009/CAFE/SEFA</t>
  </si>
  <si>
    <t>E-mail SEFA</t>
  </si>
  <si>
    <t>5º Relatório de Progresso</t>
  </si>
  <si>
    <t>6º Relatório de Progresso</t>
  </si>
  <si>
    <t>1º Relatório de Progresso</t>
  </si>
  <si>
    <t>2º Relatório de Progresso</t>
  </si>
  <si>
    <t>3º Relatório de Progresso</t>
  </si>
  <si>
    <t>4º Relatório de Progresso</t>
  </si>
  <si>
    <t>Ofício nº            /2011/GS/ SEFA</t>
  </si>
  <si>
    <t>Missão de Arranque</t>
  </si>
  <si>
    <t>Missão de Aceleração</t>
  </si>
  <si>
    <t>Missão de Supervisão</t>
  </si>
  <si>
    <t>Ajuda Memória</t>
  </si>
  <si>
    <t>Missão de Análise</t>
  </si>
  <si>
    <t>Ofício nº 313/09-GG</t>
  </si>
  <si>
    <t>Ofício nº 314/09-GG</t>
  </si>
  <si>
    <t>CSC/CBR-2981 / 2012</t>
  </si>
  <si>
    <t>CSC/CBR-0641 / 2012</t>
  </si>
  <si>
    <t>Auditoria não contratada</t>
  </si>
  <si>
    <t>CSC/CBR-2688 / 2012</t>
  </si>
  <si>
    <t>Orçamento Geral Estado - 2012</t>
  </si>
  <si>
    <t>Orçamento Geral Estado - 2011</t>
  </si>
  <si>
    <t>Orçamento Geral Estado - 2010</t>
  </si>
  <si>
    <t>7º Relatório de Progresso</t>
  </si>
  <si>
    <t>3b. PROGRESSO NA IMPLEMENTAÇÃO DOS PRODUTOS - Financeiro (Outputs - PMR)</t>
  </si>
  <si>
    <t>Emanoel Borges Moreira, Lincoln José da Gama Costa, Mauro Gama Tobias, Tânia Gomes Pereira Braga, Rutilene de Fátima da Fonseca Garcia, Sophia Chie Horiguchi Garcia.</t>
  </si>
  <si>
    <t>Metas fiscais acordadas com o Governo Federal, no âmbito do Programa de Ajuste Fiscal dos Estados (PAF).
Na renegociação anual do PAF com a STN as metas para os anos subsequentes poderão ser revistas.
Metas fiscais acordadas com o Governo Federal, no âmbito do Programa de Ajuste Fiscal dos Estados (PAF).
Na renegociação anual do PAF com a STN as metas para os anos subsequentes poderão ser revistas.</t>
  </si>
  <si>
    <t>11. DEMONSTRATIVO DE EXECUÇÃO FINANCEIRA SEMESTRAL</t>
  </si>
  <si>
    <t>Gestão Estratégica Integrada</t>
  </si>
  <si>
    <t>Administração Tributária e Contencioso Fiscal</t>
  </si>
  <si>
    <t>Administração Financeira, Patrimonial e Controle Interno (Gestão Fiscal)</t>
  </si>
  <si>
    <t>Gestão de Recursos Estratégicos</t>
  </si>
  <si>
    <t>Imprevistos</t>
  </si>
  <si>
    <t>Administração</t>
  </si>
  <si>
    <t>Componentes</t>
  </si>
  <si>
    <r>
      <t>04 Alianças Estratégicas:</t>
    </r>
    <r>
      <rPr>
        <sz val="8"/>
        <rFont val="Verdana"/>
        <family val="2"/>
      </rPr>
      <t xml:space="preserve"> desenvolver uma estratégia de parcerias com órgãos e entidades, contemplando mecanismos de intercâmbio de informações e cooperação   (Secretaria de Meio Ambiente, SEBRAE, Municípios, Juntas Comerciais, ONGs, Receita Federal e outras): (grupo tributário: DAIF, DTR e DFI).</t>
    </r>
  </si>
  <si>
    <t>1.01</t>
  </si>
  <si>
    <t>set-13</t>
  </si>
  <si>
    <t>EP</t>
  </si>
  <si>
    <t>P</t>
  </si>
  <si>
    <t>1.12</t>
  </si>
  <si>
    <t>CP</t>
  </si>
  <si>
    <t>nov/12</t>
  </si>
  <si>
    <t>SUBTOTAL DE CONSULTORIA</t>
  </si>
  <si>
    <t>3. BENS</t>
  </si>
  <si>
    <t>set/12</t>
  </si>
  <si>
    <t>PE/ARP</t>
  </si>
  <si>
    <t>p</t>
  </si>
  <si>
    <t>SUBTOTAL DE BENS</t>
  </si>
  <si>
    <t>A
EP
P</t>
  </si>
  <si>
    <t>nov/13</t>
  </si>
  <si>
    <t>dez/12</t>
  </si>
  <si>
    <t>Notas:</t>
  </si>
  <si>
    <t>(1)</t>
  </si>
  <si>
    <t>(2)</t>
  </si>
  <si>
    <t>(3)</t>
  </si>
  <si>
    <t>(4)</t>
  </si>
  <si>
    <t>(5)</t>
  </si>
  <si>
    <t>(6)</t>
  </si>
  <si>
    <t>(7)</t>
  </si>
  <si>
    <t>(8)</t>
  </si>
  <si>
    <t>1. SERVIÇOS DE CONSULTORIA</t>
  </si>
  <si>
    <t>PROFISCO – Subcomponente 3 – Melhoria da eficiência e eficácia da administração tributária.</t>
  </si>
  <si>
    <t>PROFISCO – Subcomponente 1 - Aperfeiçoamento Organizacional e da Gestão Estratégica</t>
  </si>
  <si>
    <t>PROFISCO – Subcomponente 7 – Melhoria da Eficiência e Eficácia da Administração de Material.</t>
  </si>
  <si>
    <t>PROFISCO – Subcomponente 6 – Melhoria da Eficiência e Eficácia da Administração Financeira.</t>
  </si>
  <si>
    <r>
      <t xml:space="preserve">23 Modelo de gestão do Controle Interno: </t>
    </r>
    <r>
      <rPr>
        <sz val="8"/>
        <rFont val="Verdana"/>
        <family val="2"/>
      </rPr>
      <t>Este produto financiará a implantação de um modelo de gestão do controle interno apoiado por um sistema informatizado de gestão. (UCI)</t>
    </r>
  </si>
  <si>
    <t>PROFISCO – Subcomponente 8 – Aperfeiçoamento dos Mecanismos de Transparência e Comunicação com a Sociedade.</t>
  </si>
  <si>
    <r>
      <t>28 Modelo de qualidade para o atendimento ao contribuinte na SEFA:</t>
    </r>
    <r>
      <rPr>
        <sz val="8"/>
        <rFont val="Verdana"/>
        <family val="2"/>
      </rPr>
      <t xml:space="preserve"> Este produto financiará a implantação de um modelo de atendimento ao contribuinte e aos usuários dos serviços da SEFA, integrando as ações do programa de  qualidade, ampliando e automatizando procedimentos no atendimento presencial e remoto. (CAFÉ)</t>
    </r>
  </si>
  <si>
    <t>PROFISCO – Subcomponente 9 – Modernização da gestão e aperfeiçoamento dos serviços de tecnologia da informação e comunicação.</t>
  </si>
  <si>
    <t>PROFISCO – Subcomponente 10 – Aperfeiçoamento da Gestão de Recursos Humanos.</t>
  </si>
  <si>
    <r>
      <t xml:space="preserve">30 Sistema Aplicativos de apoio a gestão administrativa e tributaria: </t>
    </r>
    <r>
      <rPr>
        <sz val="8"/>
        <rFont val="Verdana"/>
        <family val="2"/>
      </rPr>
      <t xml:space="preserve"> Este produto financiará o desenvolvimento, de forma integrada, de novas versões dos principais sistemas aplicativos da SEFA em plataforma web, contemplando todos os módulos definidos nos produtos deste projeto. (DTI)</t>
    </r>
  </si>
  <si>
    <r>
      <t xml:space="preserve">34 Políticas de capacitação: </t>
    </r>
    <r>
      <rPr>
        <sz val="8"/>
        <rFont val="Verdana"/>
        <family val="2"/>
      </rPr>
      <t>Este produto financiará a implantação de uma política de capacitação, incluindo um plano de formação, a execução de programas nas áreas da gestão fazendária e educação fiscal, apoiados por um sistema de avaliação e monitoramento, ferramentas de vídeo conferência e métodos de aprendizado à distância. (EFAZ)</t>
    </r>
  </si>
  <si>
    <r>
      <t>35 Programa de Educação Fiscal:</t>
    </r>
    <r>
      <rPr>
        <sz val="8"/>
        <rFont val="Verdana"/>
        <family val="2"/>
      </rPr>
      <t xml:space="preserve"> Este produto financiará a implantação de um programa de educação fiscal, apoiados por um sistema de avaliação e monitoramen to.</t>
    </r>
  </si>
  <si>
    <r>
      <t>22 Controle de Custos das Unidades da Fazendárias:</t>
    </r>
    <r>
      <rPr>
        <sz val="8"/>
        <rFont val="Verdana"/>
        <family val="2"/>
      </rPr>
      <t xml:space="preserve"> Este produto financiará a implantação de um modelo de cálculo e controle de custos por unidade da SEFA, apoiado por uma aplicação informática. (DAD)</t>
    </r>
  </si>
  <si>
    <t>PROFISCO – Subcomponente 4 – Aperfeiçoamento da Gestão do Cadastro e Implantação do SPED.</t>
  </si>
  <si>
    <t xml:space="preserve">C1.Sb1.P2 </t>
  </si>
  <si>
    <t>Quantidade de macroprocessos documentados através de manuais de procedimentos / 7</t>
  </si>
  <si>
    <t xml:space="preserve">Órgão - Programa de Qualidade da Fazenda </t>
  </si>
  <si>
    <t>C1.Sb1.P3</t>
  </si>
  <si>
    <t>Quantidade unidades fazendárias construídas e/ou aparelhadas / 7</t>
  </si>
  <si>
    <t>Relatório de Gestão da SEFA</t>
  </si>
  <si>
    <t>C1.Sb1.R1</t>
  </si>
  <si>
    <t>Custo da administração fazendária / Arrecadação própria</t>
  </si>
  <si>
    <t>C2.Sb3.P6</t>
  </si>
  <si>
    <t>Sistema implantado.</t>
  </si>
  <si>
    <t>C2.Sb3.P10</t>
  </si>
  <si>
    <t xml:space="preserve">Número de Postos com pesagem de 100% de veículos, implantados. </t>
  </si>
  <si>
    <t>C2.Sb3.P41</t>
  </si>
  <si>
    <t>Número de segmentos econômicos incluídos no Programa da Nota Fiscal Cidadão.</t>
  </si>
  <si>
    <t>C2.Sb4.P15</t>
  </si>
  <si>
    <t>C2.Sb4.P16</t>
  </si>
  <si>
    <t>Número de atividades econômicas de incidência do ICMS com Nota Fiscal Eletrônica / 476</t>
  </si>
  <si>
    <t>C3.Sb6.P22</t>
  </si>
  <si>
    <t>Número de diretorias e coordenações regionais e especiais com sistema de controle de custos implementados / 24</t>
  </si>
  <si>
    <t>Relatório Gerencial da Diretoria de Administração.</t>
  </si>
  <si>
    <t>C3.Sb7.P23</t>
  </si>
  <si>
    <t>Ato Normativo da Secretaria.</t>
  </si>
  <si>
    <t>C4.Sb8.P28</t>
  </si>
  <si>
    <t>Número postos de auto-atendimento.</t>
  </si>
  <si>
    <t>Convênios /Contratos para disponibilização de equipamentos para auto-atendimento.</t>
  </si>
  <si>
    <t>Número de serviços conclusivos no Portal de Serviços da SEFA.</t>
  </si>
  <si>
    <t>Site da SEFA/Portal Serviços/Serviços/Perfil Externo/Quadro Societário.</t>
  </si>
  <si>
    <t>C4.Sb8.R8.2</t>
  </si>
  <si>
    <t>Índice de satisfação dos usuários dos serviços da SEFA no critério: facilidade para conseguir o serviço.</t>
  </si>
  <si>
    <t>Relatório de Pesquisa de Satisfação de Usuários.</t>
  </si>
  <si>
    <t>C4.Sb9.P30</t>
  </si>
  <si>
    <t>Número de módulos do SIAT migrados para plataforma WEB (controle de acesso, cadastro de contribuintes, recursos humanos e protocolo) /4</t>
  </si>
  <si>
    <t>Relatório da Diretoria de Tecnologia da Informação da SEFA.</t>
  </si>
  <si>
    <t>C4.Sb9.R9.1</t>
  </si>
  <si>
    <t>Custo de telefonia.</t>
  </si>
  <si>
    <t>C4.Sb10.P35</t>
  </si>
  <si>
    <t>Relatório do Programa de Educação Fiscal da SEFA.</t>
  </si>
  <si>
    <t>C4.Sb10.R10.1</t>
  </si>
  <si>
    <t>Servidores Capacitados / 1.160.</t>
  </si>
  <si>
    <t>[1] Numeração dos produtos de acordo com o Marco de Resultados</t>
  </si>
  <si>
    <t>Componente Subcomponente Produto ou Resultado[1]</t>
  </si>
  <si>
    <t>Cod.</t>
  </si>
  <si>
    <t>Descrição do Contrato</t>
  </si>
  <si>
    <t>Prioridade</t>
  </si>
  <si>
    <t>Custo</t>
  </si>
  <si>
    <t>Método</t>
  </si>
  <si>
    <t>Revisão</t>
  </si>
  <si>
    <t>Datas Estimadas</t>
  </si>
  <si>
    <t>Status</t>
  </si>
  <si>
    <t>Comentário</t>
  </si>
  <si>
    <t>Estimado (1000)</t>
  </si>
  <si>
    <t>Aquisição</t>
  </si>
  <si>
    <t>Publicação</t>
  </si>
  <si>
    <t>Término</t>
  </si>
  <si>
    <t>(US$ =R$ 2,00)</t>
  </si>
  <si>
    <t>(%)</t>
  </si>
  <si>
    <t>Anúncio</t>
  </si>
  <si>
    <t>Contrato</t>
  </si>
  <si>
    <t>Contratar Consultoria para Modelagem de Processo.</t>
  </si>
  <si>
    <t>set/13</t>
  </si>
  <si>
    <t>jul/13</t>
  </si>
  <si>
    <t>nov/14</t>
  </si>
  <si>
    <t>Contratar Consultor Individual para apoio a Execução do Programa - Aquisições.</t>
  </si>
  <si>
    <t>37</t>
  </si>
  <si>
    <t>jan/14</t>
  </si>
  <si>
    <t>jun/15</t>
  </si>
  <si>
    <t>y</t>
  </si>
  <si>
    <t>2. SERVIÇOS TÉCNICOS (Serviços que não são de Consultoria)</t>
  </si>
  <si>
    <t>2.15</t>
  </si>
  <si>
    <t>Contratar empresa de Pesquisa de Clima de Satisfação do Usuário Interno e Externo.</t>
  </si>
  <si>
    <t>mar/13</t>
  </si>
  <si>
    <t>2.17</t>
  </si>
  <si>
    <t>Contratar Pessoa Jurídica para rede interna colaborativa (Sharepoint)</t>
  </si>
  <si>
    <t>2.18</t>
  </si>
  <si>
    <t>Contratar Pessoa Jurídica para promover Ações de Capacitação.</t>
  </si>
  <si>
    <t>dez/13</t>
  </si>
  <si>
    <t>2.20</t>
  </si>
  <si>
    <t>Contratar Pessoa Jurídica para Impressão e aquisição de Material Didático (Pastas, Canetas e Impressos)</t>
  </si>
  <si>
    <t>2.21</t>
  </si>
  <si>
    <t>Contratar empresa de designer gráfico para criação dos materiais de divulgação e pedagógicos para o Programa de Educação Fiscal.</t>
  </si>
  <si>
    <t>2.22</t>
  </si>
  <si>
    <t>Contratar serviços de infraestrutura para realização do 2º seminário sobre Educação Fiscal.</t>
  </si>
  <si>
    <t>mai/13</t>
  </si>
  <si>
    <t>2.23</t>
  </si>
  <si>
    <t>Contratar serviços de infraestrutura para realização do 3º seminário sobre Educação Fiscal.</t>
  </si>
  <si>
    <t>2.24</t>
  </si>
  <si>
    <t>Contratar serviços de Impressão para os materiais do Programa de Educação Fiscal.</t>
  </si>
  <si>
    <t>jun/13</t>
  </si>
  <si>
    <t>2.25</t>
  </si>
  <si>
    <t>Contratar empresa para elaboração e impressão das Revistas do Projeto.</t>
  </si>
  <si>
    <t>2.26</t>
  </si>
  <si>
    <t>Contratar Pessoa Jurídica para imprimir Material de Orientação sobre o Programa da Nota Fiscal Cidadã.</t>
  </si>
  <si>
    <t xml:space="preserve">39 </t>
  </si>
  <si>
    <t>2.28</t>
  </si>
  <si>
    <t>Contratar Pessoa Jurídica para promover capacitação em Gestão Fiscal.</t>
  </si>
  <si>
    <t>02, 06, 10, 11, 16, 17, 28, 34, 35, 40</t>
  </si>
  <si>
    <t>2.29</t>
  </si>
  <si>
    <t>Contratar empresa para desenvolvimento de software de Controle da Dívida Pública.</t>
  </si>
  <si>
    <t>jan/13</t>
  </si>
  <si>
    <t>jul/14</t>
  </si>
  <si>
    <t>SUBTOTAL SERVIÇOS TÉCNICOS</t>
  </si>
  <si>
    <t>3.28</t>
  </si>
  <si>
    <t>Adquirir software para DATACENTER (Firewall).</t>
  </si>
  <si>
    <t>3.26</t>
  </si>
  <si>
    <t>Adquirir software para DATACENTER (Backup em Disco).</t>
  </si>
  <si>
    <t>Adquirir Mobiliário em Geral e Arquivo Deslizante.</t>
  </si>
  <si>
    <t>10, 14, 23, 28, 34, 39.</t>
  </si>
  <si>
    <t>3.31</t>
  </si>
  <si>
    <t>Adquirir Máquina fotográfica digital, Filmadora e Outros equipamentos.</t>
  </si>
  <si>
    <t>14, 34, 35, 39.</t>
  </si>
  <si>
    <t>TDR Elaborado em Andamento</t>
  </si>
  <si>
    <t xml:space="preserve">4. OBRAS </t>
  </si>
  <si>
    <t>TOTAL GERAL</t>
  </si>
  <si>
    <r>
      <rPr>
        <b/>
        <sz val="7"/>
        <color theme="1"/>
        <rFont val="Verdana"/>
        <family val="2"/>
      </rPr>
      <t>Métodos de Aquisição</t>
    </r>
    <r>
      <rPr>
        <sz val="7"/>
        <color theme="1"/>
        <rFont val="Verdana"/>
        <family val="2"/>
      </rPr>
      <t>:
(</t>
    </r>
    <r>
      <rPr>
        <b/>
        <sz val="7"/>
        <color theme="1"/>
        <rFont val="Verdana"/>
        <family val="2"/>
      </rPr>
      <t>a) BID: LPI:</t>
    </r>
    <r>
      <rPr>
        <sz val="7"/>
        <color theme="1"/>
        <rFont val="Verdana"/>
        <family val="2"/>
      </rPr>
      <t xml:space="preserve"> Licitação Pública Internacional; </t>
    </r>
    <r>
      <rPr>
        <b/>
        <sz val="7"/>
        <color theme="1"/>
        <rFont val="Verdana"/>
        <family val="2"/>
      </rPr>
      <t>LPN:</t>
    </r>
    <r>
      <rPr>
        <sz val="7"/>
        <color theme="1"/>
        <rFont val="Verdana"/>
        <family val="2"/>
      </rPr>
      <t xml:space="preserve"> Licitação Pública Nacional; </t>
    </r>
    <r>
      <rPr>
        <b/>
        <sz val="7"/>
        <color theme="1"/>
        <rFont val="Verdana"/>
        <family val="2"/>
      </rPr>
      <t>CP:</t>
    </r>
    <r>
      <rPr>
        <sz val="7"/>
        <color theme="1"/>
        <rFont val="Verdana"/>
        <family val="2"/>
      </rPr>
      <t xml:space="preserve"> Comparação de Preços; </t>
    </r>
    <r>
      <rPr>
        <b/>
        <sz val="7"/>
        <color theme="1"/>
        <rFont val="Verdana"/>
        <family val="2"/>
      </rPr>
      <t>CD:</t>
    </r>
    <r>
      <rPr>
        <sz val="7"/>
        <color theme="1"/>
        <rFont val="Verdana"/>
        <family val="2"/>
      </rPr>
      <t xml:space="preserve"> Contratação Direta; </t>
    </r>
    <r>
      <rPr>
        <b/>
        <sz val="7"/>
        <color theme="1"/>
        <rFont val="Verdana"/>
        <family val="2"/>
      </rPr>
      <t>SBQC:</t>
    </r>
    <r>
      <rPr>
        <sz val="7"/>
        <color theme="1"/>
        <rFont val="Verdana"/>
        <family val="2"/>
      </rPr>
      <t xml:space="preserve"> Seleção Baseada na Qualidade e Custo; </t>
    </r>
    <r>
      <rPr>
        <b/>
        <sz val="7"/>
        <color theme="1"/>
        <rFont val="Verdana"/>
        <family val="2"/>
      </rPr>
      <t xml:space="preserve">SQC: </t>
    </r>
    <r>
      <rPr>
        <sz val="7"/>
        <color theme="1"/>
        <rFont val="Verdana"/>
        <family val="2"/>
      </rPr>
      <t xml:space="preserve">Seleção Baseada nas Qualificações do Consultor; </t>
    </r>
    <r>
      <rPr>
        <b/>
        <sz val="7"/>
        <color theme="1"/>
        <rFont val="Verdana"/>
        <family val="2"/>
      </rPr>
      <t xml:space="preserve">SBMC: </t>
    </r>
    <r>
      <rPr>
        <sz val="7"/>
        <color theme="1"/>
        <rFont val="Verdana"/>
        <family val="2"/>
      </rPr>
      <t xml:space="preserve">Seleção Baseada no Menor Custo; </t>
    </r>
    <r>
      <rPr>
        <b/>
        <sz val="7"/>
        <color theme="1"/>
        <rFont val="Verdana"/>
        <family val="2"/>
      </rPr>
      <t xml:space="preserve">SBOF: </t>
    </r>
    <r>
      <rPr>
        <sz val="7"/>
        <color theme="1"/>
        <rFont val="Verdana"/>
        <family val="2"/>
      </rPr>
      <t>Seleção Baseada em Orçamento Fixo;</t>
    </r>
    <r>
      <rPr>
        <b/>
        <sz val="7"/>
        <color theme="1"/>
        <rFont val="Verdana"/>
        <family val="2"/>
      </rPr>
      <t xml:space="preserve"> SBQ</t>
    </r>
    <r>
      <rPr>
        <sz val="7"/>
        <color theme="1"/>
        <rFont val="Verdana"/>
        <family val="2"/>
      </rPr>
      <t xml:space="preserve">: Seleção Baseada na Qualidade; </t>
    </r>
    <r>
      <rPr>
        <b/>
        <sz val="7"/>
        <color theme="1"/>
        <rFont val="Verdana"/>
        <family val="2"/>
      </rPr>
      <t>CD:</t>
    </r>
    <r>
      <rPr>
        <sz val="7"/>
        <color theme="1"/>
        <rFont val="Verdana"/>
        <family val="2"/>
      </rPr>
      <t xml:space="preserve"> Contratação Direta; </t>
    </r>
    <r>
      <rPr>
        <b/>
        <sz val="7"/>
        <color theme="1"/>
        <rFont val="Verdana"/>
        <family val="2"/>
      </rPr>
      <t>CI:</t>
    </r>
    <r>
      <rPr>
        <sz val="7"/>
        <color theme="1"/>
        <rFont val="Verdana"/>
        <family val="2"/>
      </rPr>
      <t xml:space="preserve"> Consultor Individual. </t>
    </r>
    <r>
      <rPr>
        <b/>
        <sz val="7"/>
        <color theme="1"/>
        <rFont val="Verdana"/>
        <family val="2"/>
      </rPr>
      <t>CV</t>
    </r>
    <r>
      <rPr>
        <sz val="7"/>
        <color theme="1"/>
        <rFont val="Verdana"/>
        <family val="2"/>
      </rPr>
      <t>: Convênio.
(</t>
    </r>
    <r>
      <rPr>
        <b/>
        <sz val="7"/>
        <color theme="1"/>
        <rFont val="Verdana"/>
        <family val="2"/>
      </rPr>
      <t xml:space="preserve">b) Lei 8.666: C:  </t>
    </r>
    <r>
      <rPr>
        <sz val="7"/>
        <color theme="1"/>
        <rFont val="Verdana"/>
        <family val="2"/>
      </rPr>
      <t xml:space="preserve"> Convite; </t>
    </r>
    <r>
      <rPr>
        <b/>
        <sz val="7"/>
        <color theme="1"/>
        <rFont val="Verdana"/>
        <family val="2"/>
      </rPr>
      <t>TP:</t>
    </r>
    <r>
      <rPr>
        <sz val="7"/>
        <color theme="1"/>
        <rFont val="Verdana"/>
        <family val="2"/>
      </rPr>
      <t xml:space="preserve"> Tomada de Preço; </t>
    </r>
    <r>
      <rPr>
        <b/>
        <sz val="7"/>
        <color theme="1"/>
        <rFont val="Verdana"/>
        <family val="2"/>
      </rPr>
      <t>CPN:</t>
    </r>
    <r>
      <rPr>
        <sz val="7"/>
        <color theme="1"/>
        <rFont val="Verdana"/>
        <family val="2"/>
      </rPr>
      <t xml:space="preserve"> Concorrência Pública Nacional; </t>
    </r>
    <r>
      <rPr>
        <b/>
        <sz val="7"/>
        <color theme="1"/>
        <rFont val="Verdana"/>
        <family val="2"/>
      </rPr>
      <t>PE:</t>
    </r>
    <r>
      <rPr>
        <sz val="7"/>
        <color theme="1"/>
        <rFont val="Verdana"/>
        <family val="2"/>
      </rPr>
      <t xml:space="preserve"> Pregão Eletrônico; </t>
    </r>
    <r>
      <rPr>
        <b/>
        <sz val="7"/>
        <color theme="1"/>
        <rFont val="Verdana"/>
        <family val="2"/>
      </rPr>
      <t>ARP:</t>
    </r>
    <r>
      <rPr>
        <sz val="7"/>
        <color theme="1"/>
        <rFont val="Verdana"/>
        <family val="2"/>
      </rPr>
      <t xml:space="preserve"> Ata de Registro de Preços,</t>
    </r>
    <r>
      <rPr>
        <b/>
        <sz val="7"/>
        <color theme="1"/>
        <rFont val="Verdana"/>
        <family val="2"/>
      </rPr>
      <t xml:space="preserve"> PP</t>
    </r>
    <r>
      <rPr>
        <sz val="7"/>
        <color theme="1"/>
        <rFont val="Verdana"/>
        <family val="2"/>
      </rPr>
      <t xml:space="preserve">: Pregão Presencial, </t>
    </r>
    <r>
      <rPr>
        <b/>
        <sz val="7"/>
        <color theme="1"/>
        <rFont val="Verdana"/>
        <family val="2"/>
      </rPr>
      <t>CD</t>
    </r>
    <r>
      <rPr>
        <sz val="7"/>
        <color theme="1"/>
        <rFont val="Verdana"/>
        <family val="2"/>
      </rPr>
      <t>: Contratação Direta.</t>
    </r>
  </si>
  <si>
    <r>
      <rPr>
        <b/>
        <sz val="7"/>
        <color theme="1"/>
        <rFont val="Verdana"/>
        <family val="2"/>
      </rPr>
      <t>Revisões BID</t>
    </r>
    <r>
      <rPr>
        <sz val="7"/>
        <color theme="1"/>
        <rFont val="Verdana"/>
        <family val="2"/>
      </rPr>
      <t>: EXA =</t>
    </r>
    <r>
      <rPr>
        <i/>
        <sz val="7"/>
        <color theme="1"/>
        <rFont val="Verdana"/>
        <family val="2"/>
      </rPr>
      <t xml:space="preserve">Ex-ante </t>
    </r>
    <r>
      <rPr>
        <sz val="7"/>
        <color theme="1"/>
        <rFont val="Verdana"/>
        <family val="2"/>
      </rPr>
      <t>e EXP=</t>
    </r>
    <r>
      <rPr>
        <i/>
        <sz val="7"/>
        <color theme="1"/>
        <rFont val="Verdana"/>
        <family val="2"/>
      </rPr>
      <t xml:space="preserve"> Ex-post</t>
    </r>
  </si>
  <si>
    <r>
      <rPr>
        <b/>
        <sz val="7"/>
        <color theme="1"/>
        <rFont val="Verdana"/>
        <family val="2"/>
      </rPr>
      <t>Status</t>
    </r>
    <r>
      <rPr>
        <sz val="7"/>
        <color theme="1"/>
        <rFont val="Verdana"/>
        <family val="2"/>
      </rPr>
      <t>: Pendente (P); Em Processo  (EP); Adjudicado (A); Cancelado (C )</t>
    </r>
  </si>
  <si>
    <r>
      <rPr>
        <b/>
        <sz val="7"/>
        <color theme="1"/>
        <rFont val="Verdana"/>
        <family val="2"/>
      </rPr>
      <t>Alterações:</t>
    </r>
    <r>
      <rPr>
        <sz val="7"/>
        <color theme="1"/>
        <rFont val="Verdana"/>
        <family val="2"/>
      </rPr>
      <t xml:space="preserve"> Indicar em vermelho as alterações feitas nas aquisições já constantes do PA</t>
    </r>
  </si>
  <si>
    <r>
      <rPr>
        <b/>
        <sz val="7"/>
        <color theme="1"/>
        <rFont val="Verdana"/>
        <family val="2"/>
      </rPr>
      <t>Inclusões:</t>
    </r>
    <r>
      <rPr>
        <sz val="7"/>
        <color theme="1"/>
        <rFont val="Verdana"/>
        <family val="2"/>
      </rPr>
      <t xml:space="preserve"> Indicar em azul as aquisições agora incluídas no PA</t>
    </r>
  </si>
  <si>
    <r>
      <rPr>
        <b/>
        <sz val="7"/>
        <color theme="1"/>
        <rFont val="Verdana"/>
        <family val="2"/>
      </rPr>
      <t>Cancelamentos:</t>
    </r>
    <r>
      <rPr>
        <sz val="7"/>
        <color theme="1"/>
        <rFont val="Verdana"/>
        <family val="2"/>
      </rPr>
      <t xml:space="preserve"> indicar em verde os cancelamentos das aquisições constantes do PA</t>
    </r>
  </si>
  <si>
    <r>
      <rPr>
        <b/>
        <sz val="7"/>
        <color theme="1"/>
        <rFont val="Verdana"/>
        <family val="2"/>
      </rPr>
      <t>Folha anexa</t>
    </r>
    <r>
      <rPr>
        <sz val="7"/>
        <color theme="1"/>
        <rFont val="Verdana"/>
        <family val="2"/>
      </rPr>
      <t>: Fazer comentários complementares ou esclarecedores , quando necessário, em folha anexa.</t>
    </r>
  </si>
  <si>
    <r>
      <rPr>
        <b/>
        <sz val="7"/>
        <color theme="1"/>
        <rFont val="Verdana"/>
        <family val="2"/>
      </rPr>
      <t>Histórico:</t>
    </r>
    <r>
      <rPr>
        <sz val="7"/>
        <color theme="1"/>
        <rFont val="Verdana"/>
        <family val="2"/>
      </rPr>
      <t xml:space="preserve"> Manter no PA todas as aquisições adjudicadas e/ou canceladas</t>
    </r>
  </si>
  <si>
    <t>OBS: Contratação Direta - CD obrigatóriamente tem de ser submetida ao BID para Não Objeção</t>
  </si>
  <si>
    <t>Ano V - 2014</t>
  </si>
  <si>
    <t>Ano VI - 2015</t>
  </si>
  <si>
    <t>ADMINISTRAÇÃO - Monitoramneto e avaliação.</t>
  </si>
  <si>
    <t>ADMINISTRAÇÃO - Gestão do Projeto.</t>
  </si>
  <si>
    <t>SUBTOTAL CUSTOS DIRETOS</t>
  </si>
  <si>
    <t>SUBTOTAL CUSTOS INDIRETOS</t>
  </si>
  <si>
    <t>8º Relatório de Progresso</t>
  </si>
  <si>
    <t>CBR-947 / 2013</t>
  </si>
  <si>
    <t>1US$ =</t>
  </si>
  <si>
    <t>BID - BANCO INTERAMERICANO DE DESENVOLVIMENTO</t>
  </si>
  <si>
    <t>PROGRAMA DE APOIO À MODERNIZAÇÃO E À TRANSPARÊNCIA FISCAL DO ESTADO DO PARÁ - PROGEFAZ</t>
  </si>
  <si>
    <t>CONTRATO DE EMPRÉSTIMO Nº 2078/OC-BR</t>
  </si>
  <si>
    <t>NOME DO MUTUÁRIO OU DA ENTIDADE EXECUTORA: SECRETARIA DE ESTADO DA FAZENDA DO PARÁ</t>
  </si>
  <si>
    <t>ATUALIZADO POR: MAURO GAMA TOBIAS</t>
  </si>
  <si>
    <t>CD</t>
  </si>
  <si>
    <t>Patricia Bakaj (chefe de equipe); Carlos Lago (aquisições); German Zappani (financeiro); Flávio Galvão (consultor); Andreia Gomes (consultora).</t>
  </si>
  <si>
    <t>Realizado curso de capacitação para 4 Técnicos da SEFA</t>
  </si>
  <si>
    <t>maio/2012</t>
  </si>
  <si>
    <t>O BID disponibilizará um consultor em aquisições.</t>
  </si>
  <si>
    <t>Recursos do Banco.</t>
  </si>
  <si>
    <t>Patricia Bacaj</t>
  </si>
  <si>
    <t>Apoio da consultora em aquisições Andreia Gomes.</t>
  </si>
  <si>
    <t>Ano V - 2015</t>
  </si>
  <si>
    <t xml:space="preserve">Ano V - 2015 </t>
  </si>
  <si>
    <t>Resultado 5 - Aumento da oferta de capacitação aos servidores fazendários.</t>
  </si>
  <si>
    <t>Oferta de capacitação aos servidores fazendários.</t>
  </si>
  <si>
    <t>Número de oportunidades de capacitação oferecidas pelo projeto.</t>
  </si>
  <si>
    <r>
      <t>Modelo de planejamento e gestão das políticas de fazenda implantado.</t>
    </r>
    <r>
      <rPr>
        <sz val="9"/>
        <rFont val="Verdana"/>
        <family val="2"/>
      </rPr>
      <t>(Produto parcialmente executado e posteriormente cancelado).</t>
    </r>
  </si>
  <si>
    <t>Número de unidades fazendárias avaliadas segundo o Modelo de Excelência em Gestão, na faixa ouro. (Marco de Resultados)</t>
  </si>
  <si>
    <t>Número de unidades fazendárias construídas e/ou reformadas e aparelhadas. (Marco de Resultados).</t>
  </si>
  <si>
    <t>Número de sistemas de controle de benefícios fiscais. (Marco de Resultados).</t>
  </si>
  <si>
    <t>Número de veículos fiscalizados nas coordenadorias de controle de mercadorias em trânsito. (Marco de Resultados).</t>
  </si>
  <si>
    <t>Número de segmentos econômicos enquadrados no Programa de Nota Fiscal Cidadã. (Marco de Resultados).</t>
  </si>
  <si>
    <t>Número de atividades econômicas de incidência do ICMS com Nota Fiscal Eletrônica implantada. (Marco de Resultados)</t>
  </si>
  <si>
    <t>Número de modelo de gestão de controle interno implantado. (Marco de Resultados)</t>
  </si>
  <si>
    <t>Número de novos postos de auto-atendimento implantados. (Marco de Resultados)</t>
  </si>
  <si>
    <t>Número de módulos do SIAT migrados para plataforma WEB (controle de acesso, cadastro de contribuintes, recursos humanos e protocolo). (Marco de Resultados)</t>
  </si>
  <si>
    <t>Número de municípios atingidos pelo Programa de Educação Fiscal. (Marco de Resultados)</t>
  </si>
  <si>
    <t>&gt;=1</t>
  </si>
  <si>
    <t>1 - Programa revisado em nov/2013</t>
  </si>
  <si>
    <t>PLANO FINANCEIRO</t>
  </si>
  <si>
    <t>EXECUÇÃO FINANCEIRA</t>
  </si>
  <si>
    <t>ATUALIZAÇÃO: Nº 07</t>
  </si>
  <si>
    <t>ATUALIZADO EM: 06.01.2014</t>
  </si>
  <si>
    <t>abr/14</t>
  </si>
  <si>
    <t>Processo no Gabinete do Secretário</t>
  </si>
  <si>
    <t>TDR Não Elaborado</t>
  </si>
  <si>
    <t>Processo na CGLC</t>
  </si>
  <si>
    <t>TDR Elaborado</t>
  </si>
  <si>
    <t>dez/14</t>
  </si>
  <si>
    <t>Diversas Ações de Capacitação</t>
  </si>
  <si>
    <t>jun/14</t>
  </si>
  <si>
    <t>Várias Licitações em Processo Distintos</t>
  </si>
  <si>
    <t>2.30</t>
  </si>
  <si>
    <t>Contratar serviços de Impressão de Documento de Referência do Modelo de Avaliação para o Premio Inovação e Qualidade - PQGFAZ</t>
  </si>
  <si>
    <t>2.31</t>
  </si>
  <si>
    <t>Inscrição e Participação em cursos, seminários, etc</t>
  </si>
  <si>
    <t>31/07/12 TDR Elaborado na CGLC</t>
  </si>
  <si>
    <t>3.35</t>
  </si>
  <si>
    <t>Aquisição de Unidade Móvel de Fiscalização</t>
  </si>
  <si>
    <t>3.36</t>
  </si>
  <si>
    <t>Aquisição de Veículos Rodoviários Tipo Pick-up</t>
  </si>
  <si>
    <t>3.37</t>
  </si>
  <si>
    <t>Aquisição de Equipamentos de Contra Medida</t>
  </si>
  <si>
    <t>3.38</t>
  </si>
  <si>
    <t>Aquisição de Aparelho Celular Cripitografado</t>
  </si>
  <si>
    <t>3.39</t>
  </si>
  <si>
    <t>Aquisição de Totens de Mesa</t>
  </si>
  <si>
    <t>3.40</t>
  </si>
  <si>
    <t>Aquisição de Terminais de Auto-atendimento referente ao Projeto de Reestruturação do Modelo de Atendimento</t>
  </si>
  <si>
    <t>mar/14</t>
  </si>
  <si>
    <t>Encaminhado a CGLC</t>
  </si>
  <si>
    <t>3.41</t>
  </si>
  <si>
    <t>Aquisição de HD Externo, Switch, Outros</t>
  </si>
  <si>
    <t>14, 30, 35</t>
  </si>
  <si>
    <t>TDR em Elaboração</t>
  </si>
  <si>
    <t>60</t>
  </si>
  <si>
    <t>28 de dezembro de 2015</t>
  </si>
  <si>
    <t>Marco de Resultados - Matriz de Indicadores</t>
  </si>
  <si>
    <t>Revisão – Missão de Supervisão – Nov/2013</t>
  </si>
  <si>
    <t>Projeto de Apoio à Modernização e Transparência da Gestão Fiscal do Estado do Pará – BR-L1093</t>
  </si>
  <si>
    <t>Melhorar a eficiência e a transparência da gestão fiscal do Estado do Pará, com o objetivo de alcançar uma maior eficiência e eficácia na arrecadação e redução do gasto</t>
  </si>
  <si>
    <t>Base 2011[1]</t>
  </si>
  <si>
    <t>2012[2]</t>
  </si>
  <si>
    <t>2013[3]</t>
  </si>
  <si>
    <t>Ano 5</t>
  </si>
  <si>
    <t>2014[4]</t>
  </si>
  <si>
    <t>Ano 6</t>
  </si>
  <si>
    <t>2015[5]</t>
  </si>
  <si>
    <t>Manter a relação entre a dívida financeira total do Estado (D) em valor não superior ao da receita líquida real (RLR).</t>
  </si>
  <si>
    <t>Metas fiscais acordadas com o Governo Federal, no âmbito do Programa de Ajuste Fiscal dos Estados (PAF).</t>
  </si>
  <si>
    <t>Na renegociação anual do PAF com a STN as metas para os anos subse-quentes poderão ser revistas.</t>
  </si>
  <si>
    <t>Inserir no PMR os novos valores acordados com a STN em 2013.</t>
  </si>
  <si>
    <t>Manter o montante do valor correspondente à diferença entre a Receita Líquida do PAF e as despesas não financeiras, acordado com a STN.</t>
  </si>
  <si>
    <t>Manter a despesa com pessoal em relação à Receita Corrente Líquida abaixo do limite de 60%.</t>
  </si>
  <si>
    <t>Atingir R$ 10.891 milhões de receita própria em 2014.</t>
  </si>
  <si>
    <t>Outras Despesas Correntes / RLR (%) (Valor máximo)</t>
  </si>
  <si>
    <t>Limitar as ODCs aos percentuais da Receita Líquida Real - RLR acordados com a STN.</t>
  </si>
  <si>
    <t>Limitar as despesas de investimentos aos percentuais da Receita Líquida Real - RLR acordados com a STN.</t>
  </si>
  <si>
    <t>[1]  O ano utilizado inicialmente como base para o Projeto foi o de 2006. Nesta revisão passou-se a utilizar o ano de 2011 como base para os indicadores.</t>
  </si>
  <si>
    <t>[2]  Valores realizados em 2012, aprovados pela Secretaria do Tesouro Nacional - STN.</t>
  </si>
  <si>
    <t>[3]  Valores acordados com a STN em 2013 e em fase de aprovação oficial pela mesma.</t>
  </si>
  <si>
    <t>[4]  Valores acordados com a STN em 2013 e em fase de aprovação oficial pela mesma.</t>
  </si>
  <si>
    <t>[5]  Valores acordados com a STN em 2013 e em fase de aprovação oficial pela mesma.</t>
  </si>
  <si>
    <t>Componente / Subcomponente / Produto</t>
  </si>
  <si>
    <t>Base 2009</t>
  </si>
  <si>
    <t xml:space="preserve">COMPONENTE I: GESTÃO  </t>
  </si>
  <si>
    <t>ESTRATÉGICA INTEGRA</t>
  </si>
  <si>
    <t>DA</t>
  </si>
  <si>
    <t>Subcomponente 1:  APER</t>
  </si>
  <si>
    <t>FEIÇOAMENTO   ORGANI</t>
  </si>
  <si>
    <t xml:space="preserve">ZACIONAL  E </t>
  </si>
  <si>
    <t>DA GESTÃO E</t>
  </si>
  <si>
    <t>STRATÉGICA</t>
  </si>
  <si>
    <t>Linha de base 2012: 8 unidades da SEFA na faixa ouro do Prêmio Inovação e Qualidade da Gestão Fazendária – PQGFAZ.</t>
  </si>
  <si>
    <t>Atingir 10 unidades da SEFA na faixa ouro do Prêmio Inovação e Qualidade da Gestão Fazendária – PQGFAZ.</t>
  </si>
  <si>
    <t>Meta do produto substituída. Inserir no PMR nova meta.</t>
  </si>
  <si>
    <t>03 – Programa de Reestruturação física da SEFA implementado.</t>
  </si>
  <si>
    <t>Meta Alcançada</t>
  </si>
  <si>
    <t>R1 - Custo da administração fazendária em relação à arrecadação própria, reduzida.</t>
  </si>
  <si>
    <t>Custo da administração fazendária em relação à arrecadação própria = 0,0325</t>
  </si>
  <si>
    <t>Reduzir para 0,031 a relação entre o custo da administra-ção fazendária e a arrecadação própria.</t>
  </si>
  <si>
    <t>Inserir no PMR meta para 2014.</t>
  </si>
  <si>
    <t>COMPONENTE II: ADMINI</t>
  </si>
  <si>
    <t>STRAÇÃO TRIBUTÁRIA E</t>
  </si>
  <si>
    <t>CONTENCIOS</t>
  </si>
  <si>
    <t>O FISCAL</t>
  </si>
  <si>
    <t>Subcomponente 3:  MELH</t>
  </si>
  <si>
    <t>ORIA DA EFICIÊNCIA E</t>
  </si>
  <si>
    <t xml:space="preserve">EFICÁCIA DA </t>
  </si>
  <si>
    <t>ADMINSTRA</t>
  </si>
  <si>
    <t>ÇÃO  TRIBUT</t>
  </si>
  <si>
    <t>ÁRIA</t>
  </si>
  <si>
    <t>Não existe controle do número de fiscalizações físicas em veículos realizadas pela SEFA.</t>
  </si>
  <si>
    <t>Fiscalizar fisicamente 5.000 veículos nas coordenadorias de controle de mercadorias em trânsito.</t>
  </si>
  <si>
    <t>39 - Nota Fiscal Cidadã implantada.</t>
  </si>
  <si>
    <t>Implantar a Nota Fiscal Cidadã para pelo menos 17 segmentos econômicos.</t>
  </si>
  <si>
    <t>Em virtude da prorrogação do Contrato a meta original foi alterada de 3 para 17 segmentos econômicos.</t>
  </si>
  <si>
    <t>R2 – Incremento da arrecadação proveniente do segmento de comércio varejista.</t>
  </si>
  <si>
    <t>R$ 870 milhões.</t>
  </si>
  <si>
    <t>Aumentar a arrecadação anual proveniente do segmento de comércio varejista para R$ 870 milhões até 2014.</t>
  </si>
  <si>
    <t xml:space="preserve">Subcomponente 4: APERF </t>
  </si>
  <si>
    <t>EIÇOAMENTO  DA GESTÃ</t>
  </si>
  <si>
    <t>O  DO CADAS</t>
  </si>
  <si>
    <t>TRO E IMPLA</t>
  </si>
  <si>
    <t>NTAÇÃO  DO</t>
  </si>
  <si>
    <t>SISTEMA  PÚ</t>
  </si>
  <si>
    <t>BLICO  DE ES</t>
  </si>
  <si>
    <t>CRITURAÇÃO</t>
  </si>
  <si>
    <t xml:space="preserve"> DIGITAL</t>
  </si>
  <si>
    <t>Implantar Nota Fiscal Eletrônica em 664 atividades econômicas de incidência do ICMS.</t>
  </si>
  <si>
    <t>O número de co-digos da CNAE foi reduzido pelo IBGE de 784 pa-ra 664 conforme Decreto nº 7.553 de dezembro de 2011.</t>
  </si>
  <si>
    <t xml:space="preserve">COMPONENTE  III:  ADMI </t>
  </si>
  <si>
    <t>NISTRAÇÃO FINANCEIR</t>
  </si>
  <si>
    <t>A,   PATRIMÔ</t>
  </si>
  <si>
    <t>NIO  E  CONT</t>
  </si>
  <si>
    <t>ROLE  INTER</t>
  </si>
  <si>
    <t>NO</t>
  </si>
  <si>
    <t>Subcomponente 6:  MELH</t>
  </si>
  <si>
    <t>ORIA DA EFICIÊNCIA  E</t>
  </si>
  <si>
    <t>EFICÁCIA DA</t>
  </si>
  <si>
    <t>ADMINISTRA</t>
  </si>
  <si>
    <t>ÇÃO  FINANC</t>
  </si>
  <si>
    <t>EIRA</t>
  </si>
  <si>
    <t>Subcomponente 7:   APER</t>
  </si>
  <si>
    <t>FEIÇOAMENTO DOS MEC</t>
  </si>
  <si>
    <t>ANISMOS DE</t>
  </si>
  <si>
    <t>CONTROLE  I</t>
  </si>
  <si>
    <t>NTERNO  E  C</t>
  </si>
  <si>
    <t>ORREIÇÃO</t>
  </si>
  <si>
    <t>COMPONENTE IV:  GESTÃ</t>
  </si>
  <si>
    <t>O  DE RECURSOS  ESTRA</t>
  </si>
  <si>
    <t>TÉGICOS</t>
  </si>
  <si>
    <t>Subcomponente 8:  APER</t>
  </si>
  <si>
    <t xml:space="preserve">ANISMOS DE </t>
  </si>
  <si>
    <t>TRANSPARÊ</t>
  </si>
  <si>
    <t>NCIA  E  COM</t>
  </si>
  <si>
    <t>UNICAÇÃO  C</t>
  </si>
  <si>
    <t>OM  A  SOCIE</t>
  </si>
  <si>
    <t>DADE</t>
  </si>
  <si>
    <t>4 novos pos-tos de auto-atendimento.</t>
  </si>
  <si>
    <t>5 novos pos-tos de auto-atendimento.</t>
  </si>
  <si>
    <t>13 novos pos-tos de auto-atendimento.</t>
  </si>
  <si>
    <t>Implantar 22 novos postos de auto-atendimento.</t>
  </si>
  <si>
    <t>R3 - Aumento do número de serviços conclusivos disponibilizados ao contribuinte via WEB.</t>
  </si>
  <si>
    <t>4 novos serviços dis-ponibilizados.</t>
  </si>
  <si>
    <t>3 novos serviços dis-ponibilizados.</t>
  </si>
  <si>
    <t>Disponibilizar 15 novos serviços conclusivos no Portal da SEFA.</t>
  </si>
  <si>
    <t>R4 – Aumento do nível de satisfação dos usuários dos serviços da SEFA no critério: facilidade para conseguir o serviço.</t>
  </si>
  <si>
    <t>Atingir índice 88,0 de satisfação dos usuários dos serviços da SEFA no critério: facilidade para conseguir o serviço.</t>
  </si>
  <si>
    <t>Inserir este resultado no PMR.</t>
  </si>
  <si>
    <t>Subcomponente 9:  MODE</t>
  </si>
  <si>
    <t xml:space="preserve">RNIZAÇÃO DA GESTÃO E </t>
  </si>
  <si>
    <t>APERFEIÇOA</t>
  </si>
  <si>
    <t>MENTO  DOS</t>
  </si>
  <si>
    <t>SERVIÇOS  D</t>
  </si>
  <si>
    <t>E  TECNOLOG</t>
  </si>
  <si>
    <t>IA DA INFOR</t>
  </si>
  <si>
    <t>MAÇÃO  E CO</t>
  </si>
  <si>
    <t>MUNICAÇÃO</t>
  </si>
  <si>
    <t>Meta ok com o PMR</t>
  </si>
  <si>
    <t>Subcomponente 10: APER</t>
  </si>
  <si>
    <t xml:space="preserve">FEIÇOAMENTO  DA GEST </t>
  </si>
  <si>
    <t xml:space="preserve">ÃO DE  RECU </t>
  </si>
  <si>
    <t>RSOS   HUMA</t>
  </si>
  <si>
    <t>NOS</t>
  </si>
  <si>
    <t>Elevar para 90 o número de municípios atingidos pelo Programa de Educação Fiscal.</t>
  </si>
  <si>
    <t>R5 - Aumento da oferta de capacitação aos servidores fazendários.</t>
  </si>
  <si>
    <t>668 oportunidades de capacitação realizadas em 2011.</t>
  </si>
  <si>
    <t>Ofertar 960 oportunidades de capacitação aos servidores da SEFA em 2014.</t>
  </si>
  <si>
    <t>Meta substituída.</t>
  </si>
  <si>
    <t>Inserir nova meta de resul-tado no PMR.</t>
  </si>
  <si>
    <t>CBR-166/2014</t>
  </si>
  <si>
    <t>9º Relatório de Progresso</t>
  </si>
  <si>
    <t>CBR-719/2014</t>
  </si>
  <si>
    <t>Orçamento Geral Estado - 2013</t>
  </si>
  <si>
    <t>Orçamento Geral Estado - 2014</t>
  </si>
  <si>
    <t>CBR-3228/2013</t>
  </si>
  <si>
    <t>CBR-3067/2013</t>
  </si>
  <si>
    <t>29 de agosto de 2014</t>
  </si>
  <si>
    <t>9 e10 de abril de 2014</t>
  </si>
  <si>
    <r>
      <rPr>
        <b/>
        <sz val="10"/>
        <rFont val="Verdana"/>
        <family val="2"/>
      </rPr>
      <t>Obs 2</t>
    </r>
    <r>
      <rPr>
        <sz val="10"/>
        <rFont val="Verdana"/>
        <family val="2"/>
      </rPr>
      <t>: Os resultados 1 e 4 serão mensurados somente no fim do ano.</t>
    </r>
  </si>
  <si>
    <t>2º Semestre de 2014</t>
  </si>
  <si>
    <t>Fevereiro/2014</t>
  </si>
  <si>
    <t>17 de dezembro de 2014</t>
  </si>
  <si>
    <t>54</t>
  </si>
  <si>
    <t>10º Relatório de Progresso</t>
  </si>
  <si>
    <t>11º Relatório de Progresso</t>
  </si>
  <si>
    <t>3º Relatório, Exercício 2012 e 2013.</t>
  </si>
  <si>
    <t>4º Relatório, período de 01/01 a 30/06/2013.</t>
  </si>
  <si>
    <t>5º Relatório, Exercícios de 2012 e 2013.</t>
  </si>
  <si>
    <t>6º Relatório, período de 01/01 a 30/06/2014.</t>
  </si>
  <si>
    <t>7º Relatório, Exercícios de 2013 e 2014.</t>
  </si>
  <si>
    <t>1º Relatório, período de 28/09/2009 a 31/12/2011.</t>
  </si>
  <si>
    <t>2º Relatório, período de 01/01 a 31/08/2012</t>
  </si>
  <si>
    <t>CBR-3660/2014 de 21/10/2014</t>
  </si>
  <si>
    <r>
      <rPr>
        <b/>
        <sz val="12"/>
        <rFont val="Verdana"/>
        <family val="2"/>
      </rPr>
      <t>Obs. 1</t>
    </r>
    <r>
      <rPr>
        <sz val="9"/>
        <rFont val="Verdana"/>
        <family val="2"/>
      </rPr>
      <t>: os números do ano de 2014 são provisórios pois ainda não foi feita a revisão e validação do Estado com Secretaria do Tesouro Nacional - STN.</t>
    </r>
  </si>
  <si>
    <t>27 de fevereiro de 2015</t>
  </si>
  <si>
    <t>11º RELATÓRIO DE PROGRESSO</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</si>
</sst>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_(* \(#,##0\);_(* &quot;-&quot;_);_(@_)"/>
    <numFmt numFmtId="43" formatCode="_(* #,##0.00_);_(* \(#,##0.00\);_(* &quot;-&quot;??_);_(@_)"/>
    <numFmt numFmtId="164" formatCode="&quot;R$&quot;\ #,##0.00;[Red]\-&quot;R$&quot;\ #,##0.00"/>
    <numFmt numFmtId="165" formatCode="_-* #,##0.00_-;\-* #,##0.00_-;_-* &quot;-&quot;??_-;_-@_-"/>
    <numFmt numFmtId="166" formatCode="_(&quot;R$ &quot;* #,##0.00_);_(&quot;R$ &quot;* \(#,##0.00\);_(&quot;R$ &quot;* &quot;-&quot;??_);_(@_)"/>
    <numFmt numFmtId="167" formatCode="_(* #,##0_);_(* \(#,##0\);_(* &quot;-&quot;??_);_(@_)"/>
    <numFmt numFmtId="168" formatCode="0.0"/>
    <numFmt numFmtId="169" formatCode="_(&quot;$&quot;* #,##0_);_(&quot;$&quot;* \(#,##0\);_(&quot;$&quot;* &quot;-&quot;??_);_(@_)"/>
    <numFmt numFmtId="170" formatCode="0.0%"/>
    <numFmt numFmtId="171" formatCode="#,##0.0"/>
    <numFmt numFmtId="172" formatCode="#,##0.0000"/>
    <numFmt numFmtId="173" formatCode="0.0000"/>
  </numFmts>
  <fonts count="106" x14ac:knownFonts="1">
    <font>
      <sz val="10"/>
      <name val="Arial"/>
    </font>
    <font>
      <sz val="10"/>
      <color theme="1"/>
      <name val="Verdana"/>
      <family val="2"/>
    </font>
    <font>
      <sz val="10"/>
      <name val="Arial"/>
      <family val="2"/>
    </font>
    <font>
      <sz val="8"/>
      <color indexed="81"/>
      <name val="Tahoma"/>
      <family val="2"/>
    </font>
    <font>
      <b/>
      <sz val="8"/>
      <color indexed="81"/>
      <name val="Tahoma"/>
      <family val="2"/>
    </font>
    <font>
      <b/>
      <sz val="9"/>
      <color indexed="81"/>
      <name val="Tahoma"/>
      <family val="2"/>
    </font>
    <font>
      <sz val="9"/>
      <color indexed="81"/>
      <name val="Tahoma"/>
      <family val="2"/>
    </font>
    <font>
      <sz val="12"/>
      <name val="Calibri"/>
      <family val="2"/>
    </font>
    <font>
      <sz val="11"/>
      <name val="Calibri"/>
      <family val="2"/>
    </font>
    <font>
      <b/>
      <sz val="11"/>
      <name val="Calibri"/>
      <family val="2"/>
    </font>
    <font>
      <sz val="8"/>
      <name val="Arial"/>
      <family val="2"/>
    </font>
    <font>
      <b/>
      <sz val="10"/>
      <name val="Verdana"/>
      <family val="2"/>
    </font>
    <font>
      <sz val="10"/>
      <name val="Verdana"/>
      <family val="2"/>
    </font>
    <font>
      <b/>
      <sz val="10"/>
      <color indexed="10"/>
      <name val="Verdana"/>
      <family val="2"/>
    </font>
    <font>
      <sz val="10"/>
      <color indexed="10"/>
      <name val="Verdana"/>
      <family val="2"/>
    </font>
    <font>
      <b/>
      <sz val="10"/>
      <color indexed="8"/>
      <name val="Verdana"/>
      <family val="2"/>
    </font>
    <font>
      <sz val="10"/>
      <color indexed="8"/>
      <name val="Verdana"/>
      <family val="2"/>
    </font>
    <font>
      <b/>
      <sz val="9"/>
      <name val="Verdana"/>
      <family val="2"/>
    </font>
    <font>
      <b/>
      <i/>
      <sz val="10"/>
      <name val="Verdana"/>
      <family val="2"/>
    </font>
    <font>
      <sz val="9"/>
      <name val="Verdana"/>
      <family val="2"/>
    </font>
    <font>
      <sz val="9"/>
      <color indexed="10"/>
      <name val="Verdana"/>
      <family val="2"/>
    </font>
    <font>
      <b/>
      <sz val="9"/>
      <color indexed="10"/>
      <name val="Verdana"/>
      <family val="2"/>
    </font>
    <font>
      <b/>
      <sz val="14"/>
      <color indexed="12"/>
      <name val="Verdana"/>
      <family val="2"/>
    </font>
    <font>
      <sz val="14"/>
      <name val="Verdana"/>
      <family val="2"/>
    </font>
    <font>
      <b/>
      <sz val="14"/>
      <name val="Verdana"/>
      <family val="2"/>
    </font>
    <font>
      <b/>
      <sz val="14"/>
      <color indexed="10"/>
      <name val="Verdana"/>
      <family val="2"/>
    </font>
    <font>
      <b/>
      <sz val="26"/>
      <color indexed="10"/>
      <name val="Verdana"/>
      <family val="2"/>
    </font>
    <font>
      <b/>
      <sz val="18"/>
      <color indexed="12"/>
      <name val="Verdana"/>
      <family val="2"/>
    </font>
    <font>
      <b/>
      <sz val="8"/>
      <name val="Verdana"/>
      <family val="2"/>
    </font>
    <font>
      <sz val="8"/>
      <name val="Verdana"/>
      <family val="2"/>
    </font>
    <font>
      <sz val="11"/>
      <name val="Calibri"/>
      <family val="2"/>
      <scheme val="minor"/>
    </font>
    <font>
      <b/>
      <sz val="11"/>
      <name val="Calibri"/>
      <family val="2"/>
      <scheme val="minor"/>
    </font>
    <font>
      <b/>
      <sz val="12"/>
      <name val="Calibri"/>
      <family val="2"/>
      <scheme val="minor"/>
    </font>
    <font>
      <b/>
      <sz val="11"/>
      <color rgb="FFFF0000"/>
      <name val="Calibri"/>
      <family val="2"/>
      <scheme val="minor"/>
    </font>
    <font>
      <sz val="11"/>
      <color indexed="10"/>
      <name val="Calibri"/>
      <family val="2"/>
      <scheme val="minor"/>
    </font>
    <font>
      <b/>
      <sz val="9"/>
      <color indexed="8"/>
      <name val="Verdana"/>
      <family val="2"/>
    </font>
    <font>
      <b/>
      <sz val="7"/>
      <name val="Verdana"/>
      <family val="2"/>
    </font>
    <font>
      <sz val="10"/>
      <color indexed="81"/>
      <name val="Verdana"/>
      <family val="2"/>
    </font>
    <font>
      <b/>
      <sz val="8"/>
      <color rgb="FFFF0000"/>
      <name val="Verdana"/>
      <family val="2"/>
    </font>
    <font>
      <b/>
      <sz val="8"/>
      <color indexed="8"/>
      <name val="Verdana"/>
      <family val="2"/>
    </font>
    <font>
      <sz val="8"/>
      <color indexed="8"/>
      <name val="Verdana"/>
      <family val="2"/>
    </font>
    <font>
      <sz val="11"/>
      <name val="Verdana"/>
      <family val="2"/>
    </font>
    <font>
      <b/>
      <sz val="8"/>
      <name val="Calibri"/>
      <family val="2"/>
    </font>
    <font>
      <i/>
      <sz val="8"/>
      <name val="Verdana"/>
      <family val="2"/>
    </font>
    <font>
      <vertAlign val="superscript"/>
      <sz val="8"/>
      <name val="Verdana"/>
      <family val="2"/>
    </font>
    <font>
      <sz val="8"/>
      <color rgb="FFFF0000"/>
      <name val="Verdana"/>
      <family val="2"/>
    </font>
    <font>
      <b/>
      <sz val="9"/>
      <color rgb="FF0070C0"/>
      <name val="Verdana"/>
      <family val="2"/>
    </font>
    <font>
      <sz val="9"/>
      <color rgb="FF0070C0"/>
      <name val="Verdana"/>
      <family val="2"/>
    </font>
    <font>
      <sz val="9"/>
      <color rgb="FFFF0000"/>
      <name val="Verdana"/>
      <family val="2"/>
    </font>
    <font>
      <b/>
      <sz val="9"/>
      <color rgb="FFFF0000"/>
      <name val="Verdana"/>
      <family val="2"/>
    </font>
    <font>
      <strike/>
      <sz val="9"/>
      <name val="Verdana"/>
      <family val="2"/>
    </font>
    <font>
      <b/>
      <strike/>
      <sz val="9"/>
      <name val="Verdana"/>
      <family val="2"/>
    </font>
    <font>
      <sz val="11"/>
      <color rgb="FFFF0000"/>
      <name val="Calibri"/>
      <family val="2"/>
      <scheme val="minor"/>
    </font>
    <font>
      <sz val="11"/>
      <color rgb="FF0070C0"/>
      <name val="Calibri"/>
      <family val="2"/>
      <scheme val="minor"/>
    </font>
    <font>
      <b/>
      <strike/>
      <sz val="9"/>
      <color rgb="FFFF0000"/>
      <name val="Verdana"/>
      <family val="2"/>
    </font>
    <font>
      <strike/>
      <sz val="9"/>
      <color rgb="FFFF0000"/>
      <name val="Verdana"/>
      <family val="2"/>
    </font>
    <font>
      <b/>
      <sz val="10"/>
      <color rgb="FFFF0000"/>
      <name val="Verdana"/>
      <family val="2"/>
    </font>
    <font>
      <b/>
      <sz val="7"/>
      <color theme="4"/>
      <name val="Verdana"/>
      <family val="2"/>
    </font>
    <font>
      <b/>
      <strike/>
      <sz val="9"/>
      <color rgb="FF0070C0"/>
      <name val="Verdana"/>
      <family val="2"/>
    </font>
    <font>
      <sz val="10"/>
      <name val="Calibri"/>
      <family val="2"/>
      <scheme val="minor"/>
    </font>
    <font>
      <b/>
      <sz val="10"/>
      <name val="Arial"/>
      <family val="2"/>
    </font>
    <font>
      <b/>
      <sz val="8"/>
      <name val="Arial"/>
      <family val="2"/>
    </font>
    <font>
      <sz val="10"/>
      <color indexed="81"/>
      <name val="Tahoma"/>
      <family val="2"/>
    </font>
    <font>
      <b/>
      <sz val="10"/>
      <color theme="0"/>
      <name val="Arial"/>
      <family val="2"/>
    </font>
    <font>
      <sz val="10"/>
      <color theme="0"/>
      <name val="Arial"/>
      <family val="2"/>
    </font>
    <font>
      <b/>
      <i/>
      <sz val="10"/>
      <name val="Calibri"/>
      <family val="2"/>
      <scheme val="minor"/>
    </font>
    <font>
      <b/>
      <sz val="10"/>
      <color indexed="12"/>
      <name val="Arial"/>
      <family val="2"/>
    </font>
    <font>
      <sz val="8"/>
      <name val="Calibri"/>
      <family val="2"/>
    </font>
    <font>
      <sz val="10"/>
      <color theme="4" tint="-0.249977111117893"/>
      <name val="Verdana"/>
      <family val="2"/>
    </font>
    <font>
      <b/>
      <sz val="9"/>
      <color theme="4" tint="-0.249977111117893"/>
      <name val="Verdana"/>
      <family val="2"/>
    </font>
    <font>
      <b/>
      <strike/>
      <sz val="9"/>
      <color theme="4" tint="-0.249977111117893"/>
      <name val="Verdana"/>
      <family val="2"/>
    </font>
    <font>
      <strike/>
      <sz val="9"/>
      <color theme="4" tint="-0.249977111117893"/>
      <name val="Verdana"/>
      <family val="2"/>
    </font>
    <font>
      <sz val="9"/>
      <color theme="4" tint="-0.249977111117893"/>
      <name val="Verdana"/>
      <family val="2"/>
    </font>
    <font>
      <sz val="9"/>
      <color indexed="8"/>
      <name val="Verdana"/>
      <family val="2"/>
    </font>
    <font>
      <sz val="9"/>
      <color rgb="FF000000"/>
      <name val="Verdana"/>
      <family val="2"/>
    </font>
    <font>
      <sz val="10"/>
      <color rgb="FF0070C0"/>
      <name val="Verdana"/>
      <family val="2"/>
    </font>
    <font>
      <sz val="7"/>
      <name val="Verdana"/>
      <family val="2"/>
    </font>
    <font>
      <sz val="8"/>
      <color theme="1"/>
      <name val="Verdana"/>
      <family val="2"/>
    </font>
    <font>
      <sz val="11"/>
      <color theme="1"/>
      <name val="Verdana"/>
      <family val="2"/>
    </font>
    <font>
      <sz val="10"/>
      <color theme="3" tint="0.39997558519241921"/>
      <name val="Verdana"/>
      <family val="2"/>
    </font>
    <font>
      <i/>
      <sz val="10"/>
      <color theme="3" tint="0.39997558519241921"/>
      <name val="Verdana"/>
      <family val="2"/>
    </font>
    <font>
      <sz val="7"/>
      <color theme="1"/>
      <name val="Verdana"/>
      <family val="2"/>
    </font>
    <font>
      <b/>
      <sz val="8"/>
      <color theme="1"/>
      <name val="Verdana"/>
      <family val="2"/>
    </font>
    <font>
      <sz val="9"/>
      <color theme="1"/>
      <name val="Verdana"/>
      <family val="2"/>
    </font>
    <font>
      <b/>
      <sz val="9"/>
      <color theme="1"/>
      <name val="Verdana"/>
      <family val="2"/>
    </font>
    <font>
      <b/>
      <sz val="10"/>
      <color theme="0"/>
      <name val="Verdana"/>
      <family val="2"/>
    </font>
    <font>
      <b/>
      <sz val="7"/>
      <color theme="1"/>
      <name val="Verdana"/>
      <family val="2"/>
    </font>
    <font>
      <sz val="8"/>
      <color theme="0"/>
      <name val="Verdana"/>
      <family val="2"/>
    </font>
    <font>
      <sz val="6"/>
      <name val="Verdana"/>
      <family val="2"/>
    </font>
    <font>
      <sz val="11"/>
      <color theme="0"/>
      <name val="Verdana"/>
      <family val="2"/>
    </font>
    <font>
      <i/>
      <sz val="7"/>
      <color theme="1"/>
      <name val="Verdana"/>
      <family val="2"/>
    </font>
    <font>
      <sz val="7"/>
      <color rgb="FFFF0000"/>
      <name val="Verdana"/>
      <family val="2"/>
    </font>
    <font>
      <b/>
      <sz val="7"/>
      <color rgb="FFFF0000"/>
      <name val="Verdana"/>
      <family val="2"/>
    </font>
    <font>
      <sz val="7"/>
      <name val="Calibri"/>
      <family val="2"/>
    </font>
    <font>
      <b/>
      <sz val="7"/>
      <name val="Calibri"/>
      <family val="2"/>
    </font>
    <font>
      <i/>
      <sz val="7"/>
      <color theme="3" tint="0.39997558519241921"/>
      <name val="Verdana"/>
      <family val="2"/>
    </font>
    <font>
      <sz val="10"/>
      <color rgb="FF0070C0"/>
      <name val="Arial"/>
      <family val="2"/>
    </font>
    <font>
      <b/>
      <sz val="10"/>
      <color rgb="FF0070C0"/>
      <name val="Arial"/>
      <family val="2"/>
    </font>
    <font>
      <sz val="11"/>
      <color rgb="FF0070C0"/>
      <name val="Calibri"/>
      <family val="2"/>
    </font>
    <font>
      <sz val="10"/>
      <color rgb="FFFFFF00"/>
      <name val="Verdana"/>
      <family val="2"/>
    </font>
    <font>
      <sz val="10"/>
      <name val="Times New Roman"/>
      <family val="1"/>
    </font>
    <font>
      <u/>
      <sz val="8"/>
      <color theme="10"/>
      <name val="Arial"/>
      <family val="2"/>
    </font>
    <font>
      <b/>
      <sz val="12"/>
      <name val="Verdana"/>
      <family val="2"/>
    </font>
    <font>
      <b/>
      <sz val="8"/>
      <color rgb="FF0000FF"/>
      <name val="Verdana"/>
      <family val="2"/>
    </font>
    <font>
      <b/>
      <sz val="7"/>
      <color rgb="FF0000FF"/>
      <name val="Verdana"/>
      <family val="2"/>
    </font>
    <font>
      <sz val="7"/>
      <color rgb="FF0000FF"/>
      <name val="Verdana"/>
      <family val="2"/>
    </font>
  </fonts>
  <fills count="2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rgb="FF99CC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9D9D9"/>
        <bgColor indexed="64"/>
      </patternFill>
    </fill>
    <fill>
      <patternFill patternType="solid">
        <fgColor rgb="FFFFFF66"/>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indexed="11"/>
        <bgColor indexed="64"/>
      </patternFill>
    </fill>
    <fill>
      <patternFill patternType="solid">
        <fgColor rgb="FF92D05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D8D8D8"/>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F0"/>
        <bgColor indexed="64"/>
      </patternFill>
    </fill>
    <fill>
      <patternFill patternType="solid">
        <fgColor theme="6"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auto="1"/>
      </left>
      <right style="medium">
        <color auto="1"/>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166"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01" fillId="0" borderId="0" applyNumberFormat="0" applyFill="0" applyBorder="0" applyAlignment="0" applyProtection="0">
      <alignment vertical="top"/>
      <protection locked="0"/>
    </xf>
  </cellStyleXfs>
  <cellXfs count="1674">
    <xf numFmtId="0" fontId="0" fillId="0" borderId="0" xfId="0"/>
    <xf numFmtId="0" fontId="8" fillId="0" borderId="0" xfId="0" applyFont="1" applyFill="1" applyBorder="1" applyAlignment="1">
      <alignment vertical="center"/>
    </xf>
    <xf numFmtId="0" fontId="12" fillId="0" borderId="0" xfId="0" applyFont="1"/>
    <xf numFmtId="0" fontId="12" fillId="0" borderId="0" xfId="0" applyFont="1" applyAlignment="1" applyProtection="1">
      <alignment vertical="center"/>
      <protection locked="0"/>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0" xfId="0" applyFont="1" applyFill="1" applyBorder="1" applyAlignment="1">
      <alignment horizontal="justify" vertical="center" wrapText="1"/>
    </xf>
    <xf numFmtId="0" fontId="11" fillId="0" borderId="0" xfId="0" applyFont="1" applyFill="1" applyBorder="1" applyAlignment="1">
      <alignment horizontal="left" vertical="center" wrapText="1"/>
    </xf>
    <xf numFmtId="3" fontId="12" fillId="0" borderId="0" xfId="0" applyNumberFormat="1" applyFont="1" applyFill="1"/>
    <xf numFmtId="0" fontId="11" fillId="0" borderId="0" xfId="0" applyFont="1" applyFill="1" applyAlignment="1">
      <alignment vertical="top"/>
    </xf>
    <xf numFmtId="0" fontId="12" fillId="0" borderId="0" xfId="0" applyFont="1" applyFill="1" applyAlignment="1">
      <alignment vertical="top" wrapText="1"/>
    </xf>
    <xf numFmtId="0" fontId="12" fillId="0" borderId="0" xfId="0" applyFont="1" applyFill="1" applyAlignment="1">
      <alignment horizontal="right" vertical="top" wrapText="1"/>
    </xf>
    <xf numFmtId="0" fontId="12" fillId="0" borderId="0" xfId="0" applyFont="1" applyFill="1" applyBorder="1"/>
    <xf numFmtId="0" fontId="12" fillId="0" borderId="0" xfId="0" applyFont="1" applyFill="1"/>
    <xf numFmtId="3" fontId="12" fillId="0" borderId="12" xfId="0" applyNumberFormat="1" applyFont="1" applyFill="1" applyBorder="1" applyAlignment="1">
      <alignment horizontal="center"/>
    </xf>
    <xf numFmtId="3" fontId="12" fillId="0" borderId="0" xfId="0" applyNumberFormat="1" applyFont="1" applyFill="1" applyAlignment="1">
      <alignment vertical="center"/>
    </xf>
    <xf numFmtId="0" fontId="12" fillId="0" borderId="0" xfId="0" applyFont="1" applyFill="1" applyAlignment="1">
      <alignment vertical="center"/>
    </xf>
    <xf numFmtId="0" fontId="12" fillId="0" borderId="0" xfId="0" applyFont="1" applyFill="1" applyAlignment="1">
      <alignment vertical="center" wrapText="1"/>
    </xf>
    <xf numFmtId="0" fontId="12" fillId="0" borderId="0" xfId="0" applyFont="1" applyFill="1" applyAlignment="1">
      <alignment horizontal="right" vertical="center" wrapText="1"/>
    </xf>
    <xf numFmtId="0" fontId="12" fillId="0" borderId="0" xfId="0" applyFont="1" applyFill="1" applyBorder="1" applyAlignment="1">
      <alignment vertical="center"/>
    </xf>
    <xf numFmtId="0" fontId="12" fillId="0" borderId="0" xfId="0" applyFont="1" applyFill="1" applyAlignment="1">
      <alignment horizontal="center" vertical="center" wrapText="1"/>
    </xf>
    <xf numFmtId="3" fontId="12" fillId="0" borderId="0" xfId="0" applyNumberFormat="1" applyFont="1" applyFill="1" applyAlignment="1">
      <alignment horizontal="center" vertical="center"/>
    </xf>
    <xf numFmtId="0" fontId="11" fillId="0" borderId="0" xfId="0" applyFont="1" applyFill="1" applyAlignment="1">
      <alignment horizontal="center" vertical="center"/>
    </xf>
    <xf numFmtId="168" fontId="17" fillId="0" borderId="0"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vertical="center"/>
    </xf>
    <xf numFmtId="3" fontId="12" fillId="0" borderId="2" xfId="0" applyNumberFormat="1" applyFont="1" applyFill="1" applyBorder="1"/>
    <xf numFmtId="3" fontId="12" fillId="0" borderId="2" xfId="0" applyNumberFormat="1" applyFont="1" applyFill="1" applyBorder="1" applyAlignment="1">
      <alignment vertical="center"/>
    </xf>
    <xf numFmtId="0" fontId="11" fillId="0" borderId="2" xfId="0" applyFont="1" applyFill="1" applyBorder="1" applyAlignment="1">
      <alignment vertical="center"/>
    </xf>
    <xf numFmtId="3" fontId="12" fillId="0" borderId="14" xfId="0" applyNumberFormat="1" applyFont="1" applyFill="1" applyBorder="1"/>
    <xf numFmtId="0" fontId="12" fillId="0" borderId="15" xfId="0" applyFont="1" applyBorder="1" applyAlignment="1">
      <alignment horizontal="center" vertical="center" wrapText="1"/>
    </xf>
    <xf numFmtId="0" fontId="12" fillId="0" borderId="15" xfId="0" applyFont="1" applyBorder="1" applyAlignment="1">
      <alignment horizontal="center" vertical="center"/>
    </xf>
    <xf numFmtId="167" fontId="12" fillId="5" borderId="15" xfId="3" applyNumberFormat="1" applyFont="1" applyFill="1" applyBorder="1" applyAlignment="1">
      <alignment horizontal="center" vertical="center"/>
    </xf>
    <xf numFmtId="0" fontId="18" fillId="5" borderId="15" xfId="0" applyFont="1" applyFill="1" applyBorder="1" applyAlignment="1">
      <alignment horizontal="center" vertical="center" wrapText="1"/>
    </xf>
    <xf numFmtId="0" fontId="12" fillId="0" borderId="1" xfId="0" applyFont="1" applyBorder="1" applyAlignment="1">
      <alignment vertical="top" wrapText="1"/>
    </xf>
    <xf numFmtId="0" fontId="12" fillId="0" borderId="3" xfId="0" applyFont="1" applyBorder="1" applyAlignment="1">
      <alignment vertical="top" wrapText="1"/>
    </xf>
    <xf numFmtId="0" fontId="12" fillId="0" borderId="1" xfId="0" applyFont="1" applyBorder="1" applyAlignment="1" applyProtection="1">
      <alignment horizontal="center" vertical="top" wrapText="1"/>
      <protection locked="0"/>
    </xf>
    <xf numFmtId="0" fontId="12" fillId="0" borderId="1" xfId="0" applyFont="1" applyBorder="1" applyAlignment="1">
      <alignment horizontal="center" vertical="center"/>
    </xf>
    <xf numFmtId="167" fontId="12" fillId="5" borderId="1" xfId="3" applyNumberFormat="1" applyFont="1" applyFill="1" applyBorder="1" applyAlignment="1">
      <alignment horizontal="center" vertical="center"/>
    </xf>
    <xf numFmtId="0" fontId="18" fillId="5" borderId="1" xfId="0" applyFont="1" applyFill="1" applyBorder="1" applyAlignment="1">
      <alignment horizontal="center" vertical="center" wrapText="1"/>
    </xf>
    <xf numFmtId="0" fontId="12" fillId="0" borderId="15" xfId="0" applyFont="1" applyBorder="1" applyAlignment="1">
      <alignment vertical="top" wrapText="1"/>
    </xf>
    <xf numFmtId="0" fontId="12" fillId="0" borderId="17" xfId="0" applyFont="1" applyBorder="1" applyAlignment="1">
      <alignment vertical="top" wrapText="1"/>
    </xf>
    <xf numFmtId="0" fontId="12" fillId="0" borderId="6" xfId="0" applyFont="1" applyBorder="1" applyAlignment="1" applyProtection="1">
      <alignment horizontal="center" vertical="top" wrapText="1"/>
      <protection locked="0"/>
    </xf>
    <xf numFmtId="0" fontId="12" fillId="0" borderId="6" xfId="0" applyFont="1" applyBorder="1" applyAlignment="1">
      <alignment horizontal="center" vertical="center"/>
    </xf>
    <xf numFmtId="167" fontId="12" fillId="5" borderId="6" xfId="3" applyNumberFormat="1" applyFont="1" applyFill="1" applyBorder="1" applyAlignment="1">
      <alignment horizontal="center" vertical="center"/>
    </xf>
    <xf numFmtId="0" fontId="18" fillId="5" borderId="6" xfId="0" applyFont="1" applyFill="1" applyBorder="1" applyAlignment="1">
      <alignment horizontal="center" vertical="center" wrapText="1"/>
    </xf>
    <xf numFmtId="0" fontId="12" fillId="0" borderId="6" xfId="0" applyFont="1" applyBorder="1" applyAlignment="1">
      <alignment vertical="top" wrapText="1"/>
    </xf>
    <xf numFmtId="0" fontId="12" fillId="0" borderId="7" xfId="0" applyFont="1" applyBorder="1" applyAlignment="1">
      <alignment vertical="top" wrapText="1"/>
    </xf>
    <xf numFmtId="0" fontId="13" fillId="0" borderId="0" xfId="0" applyFont="1" applyAlignment="1">
      <alignment horizontal="center" vertical="center"/>
    </xf>
    <xf numFmtId="0" fontId="12"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2" fillId="0" borderId="8"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1" fillId="2" borderId="24"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5" xfId="0" applyFont="1" applyFill="1" applyBorder="1" applyAlignment="1">
      <alignment horizontal="center" vertical="top" wrapText="1"/>
    </xf>
    <xf numFmtId="0" fontId="12" fillId="0" borderId="1" xfId="0" applyFont="1" applyBorder="1" applyAlignment="1" applyProtection="1">
      <alignment horizontal="left" vertical="center" wrapText="1"/>
      <protection locked="0"/>
    </xf>
    <xf numFmtId="0" fontId="11" fillId="0" borderId="0" xfId="0" applyFont="1" applyFill="1" applyAlignment="1">
      <alignment vertical="center"/>
    </xf>
    <xf numFmtId="0" fontId="17" fillId="0" borderId="8" xfId="0" applyFont="1" applyBorder="1" applyAlignment="1">
      <alignment horizontal="center" vertical="center" wrapText="1"/>
    </xf>
    <xf numFmtId="0" fontId="17" fillId="0" borderId="8" xfId="0" applyFont="1" applyBorder="1" applyAlignment="1">
      <alignment vertical="center" wrapText="1"/>
    </xf>
    <xf numFmtId="0" fontId="19" fillId="0" borderId="8" xfId="0" applyFont="1" applyBorder="1" applyAlignment="1">
      <alignment horizontal="center" vertical="center" wrapText="1"/>
    </xf>
    <xf numFmtId="0" fontId="19" fillId="0" borderId="8" xfId="0" applyFont="1" applyBorder="1" applyAlignment="1">
      <alignment vertical="center" wrapText="1"/>
    </xf>
    <xf numFmtId="0" fontId="11" fillId="0" borderId="26" xfId="0" applyFont="1" applyFill="1" applyBorder="1" applyAlignment="1">
      <alignment vertical="center"/>
    </xf>
    <xf numFmtId="0" fontId="19" fillId="0" borderId="1" xfId="0" applyFont="1" applyBorder="1" applyAlignment="1" applyProtection="1">
      <alignment horizontal="left" vertical="center" wrapText="1"/>
      <protection locked="0"/>
    </xf>
    <xf numFmtId="0" fontId="19" fillId="0" borderId="1" xfId="0" applyFont="1" applyBorder="1" applyAlignment="1">
      <alignment horizontal="left" vertical="center" wrapText="1"/>
    </xf>
    <xf numFmtId="3" fontId="11" fillId="0" borderId="0" xfId="0" applyNumberFormat="1" applyFont="1" applyFill="1" applyAlignment="1">
      <alignment vertical="center"/>
    </xf>
    <xf numFmtId="0" fontId="23" fillId="0" borderId="0" xfId="0" applyFont="1" applyAlignment="1" applyProtection="1">
      <alignment vertical="center"/>
      <protection locked="0"/>
    </xf>
    <xf numFmtId="0" fontId="24" fillId="0" borderId="0" xfId="0" applyFont="1" applyAlignment="1" applyProtection="1">
      <alignment vertical="center"/>
      <protection locked="0"/>
    </xf>
    <xf numFmtId="0" fontId="25" fillId="0" borderId="0" xfId="0" applyFont="1" applyAlignment="1" applyProtection="1">
      <alignment horizontal="center" vertical="center" wrapText="1"/>
      <protection locked="0"/>
    </xf>
    <xf numFmtId="0" fontId="25" fillId="0" borderId="0" xfId="0" applyFont="1" applyAlignment="1" applyProtection="1">
      <alignment vertical="center" wrapText="1"/>
      <protection locked="0"/>
    </xf>
    <xf numFmtId="0" fontId="28" fillId="2" borderId="1" xfId="0" applyFont="1" applyFill="1" applyBorder="1" applyAlignment="1">
      <alignment horizontal="center" vertical="center"/>
    </xf>
    <xf numFmtId="164" fontId="12" fillId="0" borderId="29" xfId="0" applyNumberFormat="1" applyFont="1" applyBorder="1" applyAlignment="1">
      <alignment vertical="center"/>
    </xf>
    <xf numFmtId="0" fontId="12" fillId="0" borderId="29" xfId="0" applyFont="1" applyBorder="1" applyAlignment="1">
      <alignment vertical="center"/>
    </xf>
    <xf numFmtId="0" fontId="11" fillId="2" borderId="1" xfId="0" applyFont="1" applyFill="1" applyBorder="1" applyAlignment="1">
      <alignment horizontal="center" vertical="center"/>
    </xf>
    <xf numFmtId="0" fontId="12" fillId="0" borderId="0" xfId="0" applyFont="1" applyBorder="1" applyAlignment="1">
      <alignment vertical="center"/>
    </xf>
    <xf numFmtId="3" fontId="12" fillId="0" borderId="0" xfId="0" applyNumberFormat="1" applyFont="1" applyFill="1" applyBorder="1" applyAlignment="1">
      <alignment vertical="center"/>
    </xf>
    <xf numFmtId="0" fontId="12" fillId="0" borderId="54" xfId="0" applyFont="1" applyBorder="1" applyAlignment="1">
      <alignment vertical="center"/>
    </xf>
    <xf numFmtId="0" fontId="12" fillId="0" borderId="55" xfId="0" applyFont="1" applyBorder="1" applyAlignment="1">
      <alignment vertical="center"/>
    </xf>
    <xf numFmtId="0" fontId="12" fillId="0" borderId="56" xfId="0" applyFont="1" applyBorder="1" applyAlignment="1">
      <alignment vertical="center"/>
    </xf>
    <xf numFmtId="0" fontId="12" fillId="0" borderId="51" xfId="0" applyFont="1" applyBorder="1" applyAlignment="1">
      <alignment vertical="center"/>
    </xf>
    <xf numFmtId="0" fontId="12" fillId="0" borderId="52" xfId="0" applyFont="1" applyBorder="1" applyAlignment="1">
      <alignment vertical="center"/>
    </xf>
    <xf numFmtId="0" fontId="12" fillId="0" borderId="57" xfId="0" applyFont="1" applyBorder="1" applyAlignment="1">
      <alignment vertical="center"/>
    </xf>
    <xf numFmtId="3" fontId="12" fillId="0" borderId="41" xfId="0" applyNumberFormat="1" applyFont="1" applyFill="1" applyBorder="1" applyAlignment="1">
      <alignment vertical="center"/>
    </xf>
    <xf numFmtId="3" fontId="12" fillId="0" borderId="26" xfId="0" applyNumberFormat="1" applyFont="1" applyFill="1" applyBorder="1" applyAlignment="1">
      <alignment vertical="center"/>
    </xf>
    <xf numFmtId="3" fontId="12" fillId="0" borderId="27" xfId="0" applyNumberFormat="1" applyFont="1" applyFill="1" applyBorder="1" applyAlignment="1">
      <alignment vertical="center"/>
    </xf>
    <xf numFmtId="0" fontId="19" fillId="2" borderId="1" xfId="0" applyFont="1" applyFill="1" applyBorder="1" applyAlignment="1">
      <alignment horizontal="center" vertical="center"/>
    </xf>
    <xf numFmtId="0" fontId="19" fillId="0" borderId="0" xfId="0" applyFont="1" applyAlignment="1">
      <alignment horizontal="center" vertical="center"/>
    </xf>
    <xf numFmtId="0" fontId="12" fillId="0" borderId="8" xfId="0" applyFont="1" applyBorder="1" applyAlignment="1" applyProtection="1">
      <alignment horizontal="left" vertical="center" wrapText="1"/>
      <protection locked="0"/>
    </xf>
    <xf numFmtId="0" fontId="12" fillId="0" borderId="1" xfId="0" applyFont="1" applyBorder="1" applyAlignment="1">
      <alignment vertical="center"/>
    </xf>
    <xf numFmtId="4" fontId="12" fillId="0" borderId="1" xfId="0" applyNumberFormat="1" applyFont="1" applyBorder="1" applyAlignment="1" applyProtection="1">
      <alignment horizontal="right" vertical="center" wrapText="1"/>
      <protection locked="0"/>
    </xf>
    <xf numFmtId="0" fontId="12" fillId="0" borderId="3" xfId="0" applyFont="1" applyBorder="1" applyAlignment="1" applyProtection="1">
      <alignment horizontal="center" vertical="center" wrapText="1"/>
      <protection locked="0"/>
    </xf>
    <xf numFmtId="0" fontId="12" fillId="0" borderId="8" xfId="0" applyFont="1" applyBorder="1" applyAlignment="1">
      <alignment vertical="center"/>
    </xf>
    <xf numFmtId="0" fontId="14" fillId="0" borderId="36" xfId="0" applyFont="1" applyBorder="1" applyAlignment="1" applyProtection="1">
      <alignment horizontal="left" vertical="center" wrapText="1"/>
      <protection locked="0"/>
    </xf>
    <xf numFmtId="0" fontId="14" fillId="0" borderId="1" xfId="0" applyFont="1" applyBorder="1" applyAlignment="1">
      <alignment vertical="center" wrapText="1"/>
    </xf>
    <xf numFmtId="0" fontId="12" fillId="0" borderId="1" xfId="0" applyFont="1" applyBorder="1" applyAlignment="1" applyProtection="1">
      <alignment horizontal="right" vertical="center" wrapText="1"/>
      <protection locked="0"/>
    </xf>
    <xf numFmtId="0" fontId="11" fillId="0" borderId="26" xfId="0" applyFont="1" applyFill="1" applyBorder="1" applyAlignment="1">
      <alignment horizontal="center" vertical="center"/>
    </xf>
    <xf numFmtId="0" fontId="12" fillId="0" borderId="1" xfId="0" applyFont="1" applyBorder="1" applyAlignment="1" applyProtection="1">
      <alignment horizontal="center" vertical="center" wrapText="1"/>
      <protection locked="0"/>
    </xf>
    <xf numFmtId="0" fontId="12" fillId="0" borderId="55" xfId="0" applyFont="1" applyBorder="1" applyAlignment="1">
      <alignment horizontal="center" vertical="center"/>
    </xf>
    <xf numFmtId="0" fontId="12" fillId="0" borderId="51" xfId="0" applyFont="1" applyBorder="1" applyAlignment="1">
      <alignment horizontal="center" vertical="center"/>
    </xf>
    <xf numFmtId="0" fontId="11" fillId="0" borderId="41" xfId="0" applyFont="1" applyFill="1" applyBorder="1" applyAlignment="1">
      <alignment vertical="center"/>
    </xf>
    <xf numFmtId="0" fontId="11" fillId="0" borderId="27" xfId="0" applyFont="1" applyFill="1" applyBorder="1" applyAlignment="1">
      <alignment vertical="center"/>
    </xf>
    <xf numFmtId="49" fontId="12" fillId="0" borderId="0" xfId="0" applyNumberFormat="1" applyFont="1" applyFill="1" applyAlignment="1">
      <alignment vertical="center"/>
    </xf>
    <xf numFmtId="49" fontId="12" fillId="0" borderId="41" xfId="0" applyNumberFormat="1" applyFont="1" applyFill="1" applyBorder="1" applyAlignment="1">
      <alignment vertical="center"/>
    </xf>
    <xf numFmtId="0" fontId="9" fillId="0" borderId="0" xfId="0" applyFont="1" applyFill="1" applyAlignment="1">
      <alignment vertical="center"/>
    </xf>
    <xf numFmtId="0" fontId="8" fillId="0" borderId="0" xfId="0" applyFont="1" applyFill="1" applyAlignment="1">
      <alignment vertical="center" wrapText="1"/>
    </xf>
    <xf numFmtId="0" fontId="8" fillId="0" borderId="0" xfId="0" applyFont="1" applyFill="1" applyAlignment="1">
      <alignment horizontal="right" vertical="center" wrapText="1"/>
    </xf>
    <xf numFmtId="3" fontId="8" fillId="0" borderId="0" xfId="0" applyNumberFormat="1" applyFont="1" applyFill="1" applyAlignment="1">
      <alignment vertical="center"/>
    </xf>
    <xf numFmtId="0" fontId="8" fillId="0" borderId="0" xfId="0" applyFont="1" applyFill="1" applyAlignment="1">
      <alignment vertical="center"/>
    </xf>
    <xf numFmtId="0" fontId="17" fillId="0" borderId="1" xfId="0" applyFont="1" applyFill="1" applyBorder="1" applyAlignment="1">
      <alignment horizontal="left" vertical="center" wrapText="1"/>
    </xf>
    <xf numFmtId="0" fontId="11" fillId="0" borderId="41" xfId="0" applyFont="1" applyBorder="1" applyAlignment="1">
      <alignment vertical="center"/>
    </xf>
    <xf numFmtId="0" fontId="11" fillId="0" borderId="26" xfId="0" applyFont="1" applyBorder="1" applyAlignment="1">
      <alignment vertical="center"/>
    </xf>
    <xf numFmtId="0" fontId="12" fillId="0" borderId="26"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0" xfId="0" applyFont="1" applyAlignment="1">
      <alignment vertical="center"/>
    </xf>
    <xf numFmtId="168" fontId="11" fillId="0" borderId="0" xfId="0" applyNumberFormat="1" applyFont="1" applyFill="1" applyAlignment="1">
      <alignment horizontal="center" vertical="center" wrapText="1"/>
    </xf>
    <xf numFmtId="3" fontId="9" fillId="0" borderId="0" xfId="0" applyNumberFormat="1" applyFont="1" applyFill="1" applyAlignment="1">
      <alignment vertical="center"/>
    </xf>
    <xf numFmtId="3" fontId="12" fillId="0" borderId="0" xfId="0" applyNumberFormat="1" applyFont="1" applyFill="1" applyAlignment="1">
      <alignment horizontal="left" vertical="center"/>
    </xf>
    <xf numFmtId="0" fontId="12" fillId="0" borderId="39"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4" borderId="0" xfId="0" applyFont="1" applyFill="1" applyAlignment="1">
      <alignment vertical="center"/>
    </xf>
    <xf numFmtId="3" fontId="12" fillId="0" borderId="0" xfId="0" applyNumberFormat="1" applyFont="1" applyFill="1" applyBorder="1" applyAlignment="1">
      <alignment horizontal="left" vertical="center"/>
    </xf>
    <xf numFmtId="3" fontId="12" fillId="0" borderId="31" xfId="0" applyNumberFormat="1" applyFont="1" applyFill="1" applyBorder="1" applyAlignment="1">
      <alignment horizontal="center" vertical="center" wrapText="1"/>
    </xf>
    <xf numFmtId="9" fontId="12" fillId="0" borderId="31" xfId="2" applyFont="1" applyFill="1" applyBorder="1" applyAlignment="1">
      <alignment horizontal="center" vertical="center" wrapText="1"/>
    </xf>
    <xf numFmtId="9" fontId="12" fillId="0" borderId="32" xfId="2" applyFont="1" applyFill="1" applyBorder="1" applyAlignment="1">
      <alignment horizontal="center" vertical="center" wrapText="1"/>
    </xf>
    <xf numFmtId="9" fontId="15" fillId="0" borderId="15" xfId="2" applyFont="1" applyFill="1" applyBorder="1" applyAlignment="1">
      <alignment horizontal="center" vertical="center"/>
    </xf>
    <xf numFmtId="9" fontId="11" fillId="0" borderId="15" xfId="2" applyFont="1" applyFill="1" applyBorder="1" applyAlignment="1">
      <alignment horizontal="center" vertical="center" wrapText="1"/>
    </xf>
    <xf numFmtId="49" fontId="12" fillId="0" borderId="8"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xf>
    <xf numFmtId="0" fontId="29" fillId="0" borderId="1" xfId="0" applyFont="1" applyBorder="1" applyAlignment="1">
      <alignment horizontal="left" vertical="center" wrapText="1"/>
    </xf>
    <xf numFmtId="3" fontId="28" fillId="0" borderId="1" xfId="0" applyNumberFormat="1" applyFont="1" applyFill="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3"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8" xfId="0" applyFont="1" applyBorder="1" applyAlignment="1" applyProtection="1">
      <alignment horizontal="left" vertical="center" wrapText="1"/>
      <protection locked="0"/>
    </xf>
    <xf numFmtId="0" fontId="30" fillId="0" borderId="0" xfId="0" applyFont="1"/>
    <xf numFmtId="0" fontId="30" fillId="0" borderId="0" xfId="0" applyFont="1" applyAlignment="1">
      <alignment horizontal="center"/>
    </xf>
    <xf numFmtId="0" fontId="30" fillId="0" borderId="0" xfId="0" applyFont="1" applyProtection="1">
      <protection locked="0"/>
    </xf>
    <xf numFmtId="0" fontId="30" fillId="0" borderId="0" xfId="0" applyFont="1" applyAlignment="1" applyProtection="1">
      <alignment horizontal="center"/>
      <protection locked="0"/>
    </xf>
    <xf numFmtId="0" fontId="32" fillId="0" borderId="0" xfId="0" applyFont="1"/>
    <xf numFmtId="0" fontId="32" fillId="6" borderId="40" xfId="0" applyFont="1" applyFill="1" applyBorder="1" applyAlignment="1" applyProtection="1">
      <alignment horizontal="center"/>
      <protection locked="0"/>
    </xf>
    <xf numFmtId="0" fontId="32" fillId="6" borderId="11" xfId="0" applyFont="1" applyFill="1" applyBorder="1" applyProtection="1">
      <protection locked="0"/>
    </xf>
    <xf numFmtId="0" fontId="30" fillId="0" borderId="8" xfId="0" applyFont="1" applyBorder="1" applyAlignment="1" applyProtection="1">
      <alignment horizontal="center"/>
      <protection locked="0"/>
    </xf>
    <xf numFmtId="0" fontId="31" fillId="0" borderId="8" xfId="0" applyFont="1" applyBorder="1" applyAlignment="1">
      <alignment horizontal="center"/>
    </xf>
    <xf numFmtId="0" fontId="30" fillId="0" borderId="3" xfId="0" applyFont="1" applyBorder="1" applyAlignment="1">
      <alignment horizontal="left"/>
    </xf>
    <xf numFmtId="0" fontId="30" fillId="0" borderId="3" xfId="0" applyFont="1" applyBorder="1"/>
    <xf numFmtId="0" fontId="30" fillId="0" borderId="8" xfId="0" applyFont="1" applyBorder="1" applyAlignment="1">
      <alignment horizontal="left"/>
    </xf>
    <xf numFmtId="0" fontId="33" fillId="0" borderId="3" xfId="0" applyFont="1" applyBorder="1"/>
    <xf numFmtId="0" fontId="31" fillId="0" borderId="3" xfId="0" applyFont="1" applyBorder="1" applyAlignment="1">
      <alignment horizontal="left"/>
    </xf>
    <xf numFmtId="0" fontId="31" fillId="0" borderId="9" xfId="0" applyFont="1" applyBorder="1" applyAlignment="1">
      <alignment horizontal="center"/>
    </xf>
    <xf numFmtId="0" fontId="30" fillId="0" borderId="7" xfId="0" applyFont="1" applyBorder="1" applyAlignment="1">
      <alignment horizontal="left"/>
    </xf>
    <xf numFmtId="0" fontId="31" fillId="0" borderId="0" xfId="0" applyFont="1" applyAlignment="1">
      <alignment horizontal="center"/>
    </xf>
    <xf numFmtId="0" fontId="30" fillId="0" borderId="0" xfId="0" applyFont="1" applyBorder="1" applyAlignment="1">
      <alignment horizontal="left"/>
    </xf>
    <xf numFmtId="0" fontId="34" fillId="0" borderId="0" xfId="0" applyFont="1" applyBorder="1"/>
    <xf numFmtId="0" fontId="19" fillId="0" borderId="0" xfId="0" applyFont="1" applyAlignment="1">
      <alignment vertical="center"/>
    </xf>
    <xf numFmtId="0" fontId="29" fillId="0" borderId="0" xfId="0" applyFont="1" applyAlignment="1">
      <alignment vertical="center"/>
    </xf>
    <xf numFmtId="0" fontId="19" fillId="0" borderId="1" xfId="0" applyFont="1" applyBorder="1" applyAlignment="1">
      <alignment horizontal="center" vertical="center" wrapText="1"/>
    </xf>
    <xf numFmtId="49" fontId="12" fillId="0" borderId="0" xfId="0" applyNumberFormat="1" applyFont="1" applyAlignment="1">
      <alignment horizontal="center" vertical="center"/>
    </xf>
    <xf numFmtId="0" fontId="28" fillId="9" borderId="61" xfId="0" applyFont="1" applyFill="1" applyBorder="1" applyAlignment="1">
      <alignment horizontal="center" vertical="center" wrapText="1"/>
    </xf>
    <xf numFmtId="0" fontId="19" fillId="0" borderId="15" xfId="0" applyFont="1" applyBorder="1" applyAlignment="1">
      <alignment vertical="center" wrapText="1"/>
    </xf>
    <xf numFmtId="0" fontId="19" fillId="0" borderId="15" xfId="0" applyFont="1" applyBorder="1" applyAlignment="1">
      <alignment horizontal="center" vertical="center" wrapText="1"/>
    </xf>
    <xf numFmtId="0" fontId="17" fillId="0" borderId="0" xfId="0" applyFont="1" applyFill="1" applyAlignment="1">
      <alignment vertical="center"/>
    </xf>
    <xf numFmtId="0" fontId="19" fillId="0" borderId="0" xfId="0" applyFont="1" applyFill="1" applyAlignment="1">
      <alignment vertical="center" wrapText="1"/>
    </xf>
    <xf numFmtId="0" fontId="19" fillId="0" borderId="0" xfId="0" applyFont="1" applyFill="1" applyAlignment="1">
      <alignment horizontal="right" vertical="center" wrapText="1"/>
    </xf>
    <xf numFmtId="3" fontId="19" fillId="0" borderId="0" xfId="0" applyNumberFormat="1" applyFont="1" applyFill="1" applyAlignment="1">
      <alignment vertical="center"/>
    </xf>
    <xf numFmtId="0" fontId="19" fillId="0" borderId="0" xfId="0" applyFont="1" applyFill="1" applyBorder="1" applyAlignment="1">
      <alignment vertical="center"/>
    </xf>
    <xf numFmtId="0" fontId="19" fillId="0" borderId="0" xfId="0" applyFont="1" applyFill="1" applyAlignment="1">
      <alignment vertical="center"/>
    </xf>
    <xf numFmtId="3" fontId="17" fillId="0" borderId="1" xfId="0" applyNumberFormat="1" applyFont="1" applyFill="1" applyBorder="1" applyAlignment="1">
      <alignment horizontal="center" vertical="center"/>
    </xf>
    <xf numFmtId="1" fontId="17" fillId="0" borderId="1" xfId="0" applyNumberFormat="1" applyFont="1" applyFill="1" applyBorder="1" applyAlignment="1">
      <alignment horizontal="center" vertical="center" wrapText="1"/>
    </xf>
    <xf numFmtId="3" fontId="17" fillId="4" borderId="1" xfId="0" applyNumberFormat="1" applyFont="1" applyFill="1" applyBorder="1" applyAlignment="1">
      <alignment horizontal="center" vertical="center"/>
    </xf>
    <xf numFmtId="0" fontId="19" fillId="0" borderId="1" xfId="0" applyFont="1" applyFill="1" applyBorder="1" applyAlignment="1">
      <alignment horizontal="left" vertical="center" wrapText="1" indent="1"/>
    </xf>
    <xf numFmtId="3" fontId="19" fillId="0" borderId="1" xfId="0" applyNumberFormat="1" applyFont="1" applyFill="1" applyBorder="1" applyAlignment="1">
      <alignment horizontal="center" vertical="center" wrapText="1"/>
    </xf>
    <xf numFmtId="3" fontId="17" fillId="2" borderId="1" xfId="0" applyNumberFormat="1"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0" fontId="17" fillId="0" borderId="1" xfId="0" applyFont="1" applyFill="1" applyBorder="1" applyAlignment="1">
      <alignment vertical="center"/>
    </xf>
    <xf numFmtId="3" fontId="17" fillId="0" borderId="1" xfId="0" applyNumberFormat="1" applyFont="1" applyFill="1" applyBorder="1" applyAlignment="1">
      <alignment horizontal="center" vertical="center" wrapText="1"/>
    </xf>
    <xf numFmtId="49" fontId="17" fillId="0" borderId="0" xfId="0" applyNumberFormat="1" applyFont="1" applyFill="1" applyAlignment="1">
      <alignment horizontal="center" vertical="center" wrapText="1"/>
    </xf>
    <xf numFmtId="3" fontId="17" fillId="0" borderId="0" xfId="0" applyNumberFormat="1" applyFont="1" applyFill="1" applyAlignment="1">
      <alignment vertical="center"/>
    </xf>
    <xf numFmtId="9" fontId="35" fillId="0" borderId="1" xfId="2" applyFont="1" applyFill="1" applyBorder="1" applyAlignment="1">
      <alignment horizontal="center" vertical="center"/>
    </xf>
    <xf numFmtId="9" fontId="17" fillId="0" borderId="1" xfId="2" applyFont="1" applyFill="1" applyBorder="1" applyAlignment="1">
      <alignment horizontal="center" vertical="center" wrapText="1"/>
    </xf>
    <xf numFmtId="0" fontId="17" fillId="0" borderId="0" xfId="0" applyFont="1" applyFill="1" applyAlignment="1"/>
    <xf numFmtId="9" fontId="17" fillId="0" borderId="37" xfId="2" applyFont="1" applyFill="1" applyBorder="1" applyAlignment="1">
      <alignment vertical="center"/>
    </xf>
    <xf numFmtId="3" fontId="19" fillId="0" borderId="1" xfId="0" applyNumberFormat="1" applyFont="1" applyFill="1" applyBorder="1" applyAlignment="1">
      <alignment horizontal="center" vertical="center"/>
    </xf>
    <xf numFmtId="3" fontId="19" fillId="0" borderId="1" xfId="0" applyNumberFormat="1" applyFont="1" applyFill="1" applyBorder="1" applyAlignment="1">
      <alignment vertical="center"/>
    </xf>
    <xf numFmtId="0" fontId="19" fillId="0" borderId="1" xfId="0" applyFont="1" applyFill="1" applyBorder="1" applyAlignment="1">
      <alignment horizontal="center" vertical="center" wrapText="1"/>
    </xf>
    <xf numFmtId="0" fontId="19" fillId="0" borderId="1" xfId="0" applyFont="1" applyFill="1" applyBorder="1" applyAlignment="1">
      <alignment vertical="center"/>
    </xf>
    <xf numFmtId="9" fontId="19" fillId="0" borderId="1" xfId="2" applyFont="1" applyFill="1" applyBorder="1" applyAlignment="1">
      <alignment vertical="center"/>
    </xf>
    <xf numFmtId="49" fontId="19" fillId="0" borderId="0" xfId="0" applyNumberFormat="1" applyFont="1" applyFill="1" applyAlignment="1">
      <alignment vertical="center"/>
    </xf>
    <xf numFmtId="3" fontId="19" fillId="0" borderId="0" xfId="0" applyNumberFormat="1" applyFont="1" applyFill="1" applyAlignment="1">
      <alignment horizontal="left" vertical="center"/>
    </xf>
    <xf numFmtId="3" fontId="19" fillId="0" borderId="0" xfId="0" applyNumberFormat="1" applyFont="1" applyFill="1" applyAlignment="1">
      <alignment horizontal="center" vertical="center"/>
    </xf>
    <xf numFmtId="0" fontId="17" fillId="0" borderId="0" xfId="0" applyFont="1" applyFill="1" applyAlignment="1">
      <alignment horizontal="center" vertical="center"/>
    </xf>
    <xf numFmtId="0" fontId="19" fillId="0" borderId="0" xfId="0" applyFont="1" applyFill="1" applyAlignment="1">
      <alignment horizontal="center" vertical="center" wrapText="1"/>
    </xf>
    <xf numFmtId="0" fontId="19" fillId="0" borderId="0" xfId="0" applyFont="1" applyFill="1" applyBorder="1" applyAlignment="1">
      <alignment horizontal="center" vertical="center"/>
    </xf>
    <xf numFmtId="0" fontId="17" fillId="0" borderId="1" xfId="0" applyFont="1" applyFill="1" applyBorder="1" applyAlignment="1">
      <alignment horizontal="center" vertical="center"/>
    </xf>
    <xf numFmtId="49" fontId="19" fillId="0" borderId="72" xfId="0" applyNumberFormat="1" applyFont="1" applyFill="1" applyBorder="1" applyAlignment="1">
      <alignment horizontal="center" vertical="center"/>
    </xf>
    <xf numFmtId="3" fontId="19" fillId="0" borderId="55" xfId="0" applyNumberFormat="1" applyFont="1" applyFill="1" applyBorder="1" applyAlignment="1">
      <alignment vertical="center" wrapText="1"/>
    </xf>
    <xf numFmtId="3" fontId="19" fillId="0" borderId="55" xfId="0" applyNumberFormat="1" applyFont="1" applyFill="1" applyBorder="1" applyAlignment="1">
      <alignment vertical="center"/>
    </xf>
    <xf numFmtId="0" fontId="17" fillId="0" borderId="55" xfId="0" applyFont="1" applyFill="1" applyBorder="1" applyAlignment="1">
      <alignment vertical="center"/>
    </xf>
    <xf numFmtId="0" fontId="19" fillId="0" borderId="55" xfId="0" applyFont="1" applyFill="1" applyBorder="1" applyAlignment="1">
      <alignment vertical="center" wrapText="1"/>
    </xf>
    <xf numFmtId="0" fontId="19" fillId="0" borderId="55" xfId="0" applyFont="1" applyFill="1" applyBorder="1" applyAlignment="1">
      <alignment horizontal="right" vertical="center" wrapText="1"/>
    </xf>
    <xf numFmtId="3" fontId="19" fillId="0" borderId="55" xfId="0" applyNumberFormat="1" applyFont="1" applyFill="1" applyBorder="1" applyAlignment="1">
      <alignment horizontal="center" vertical="center"/>
    </xf>
    <xf numFmtId="3" fontId="19" fillId="0" borderId="61" xfId="0" applyNumberFormat="1" applyFont="1" applyFill="1" applyBorder="1" applyAlignment="1">
      <alignment vertical="center"/>
    </xf>
    <xf numFmtId="49" fontId="17" fillId="0" borderId="67" xfId="0" applyNumberFormat="1" applyFont="1" applyBorder="1" applyAlignment="1">
      <alignment vertical="center"/>
    </xf>
    <xf numFmtId="0" fontId="17" fillId="0" borderId="34" xfId="0" applyFont="1" applyBorder="1" applyAlignment="1">
      <alignment vertical="center" wrapText="1"/>
    </xf>
    <xf numFmtId="0" fontId="17" fillId="0" borderId="34" xfId="0" applyFont="1" applyFill="1" applyBorder="1" applyAlignment="1">
      <alignment vertical="center"/>
    </xf>
    <xf numFmtId="0" fontId="19" fillId="0" borderId="34" xfId="0" applyFont="1" applyBorder="1" applyAlignment="1">
      <alignment vertical="center"/>
    </xf>
    <xf numFmtId="0" fontId="19" fillId="0" borderId="34" xfId="0" applyFont="1" applyBorder="1" applyAlignment="1">
      <alignment horizontal="center" vertical="center"/>
    </xf>
    <xf numFmtId="0" fontId="19" fillId="0" borderId="58" xfId="0" applyFont="1" applyBorder="1" applyAlignment="1">
      <alignment vertical="center"/>
    </xf>
    <xf numFmtId="3" fontId="12" fillId="0" borderId="0" xfId="0" applyNumberFormat="1" applyFont="1" applyFill="1" applyBorder="1" applyAlignment="1">
      <alignment horizontal="center" vertical="center"/>
    </xf>
    <xf numFmtId="9" fontId="17" fillId="0" borderId="37" xfId="2" applyFont="1" applyFill="1" applyBorder="1" applyAlignment="1">
      <alignment horizontal="center" vertical="center"/>
    </xf>
    <xf numFmtId="3" fontId="19" fillId="0" borderId="55" xfId="0" applyNumberFormat="1" applyFont="1" applyFill="1" applyBorder="1" applyAlignment="1">
      <alignment horizontal="center" vertical="center" wrapText="1"/>
    </xf>
    <xf numFmtId="0" fontId="17" fillId="0" borderId="34" xfId="0" applyFont="1" applyBorder="1" applyAlignment="1">
      <alignment horizontal="center" vertical="center" wrapText="1"/>
    </xf>
    <xf numFmtId="0" fontId="17" fillId="0"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17" fillId="2" borderId="40" xfId="0" applyFont="1" applyFill="1" applyBorder="1" applyAlignment="1">
      <alignment horizontal="center" vertical="center"/>
    </xf>
    <xf numFmtId="3" fontId="12" fillId="0" borderId="41" xfId="0" applyNumberFormat="1" applyFont="1" applyFill="1" applyBorder="1" applyAlignment="1">
      <alignment horizontal="center" vertical="center"/>
    </xf>
    <xf numFmtId="3" fontId="12" fillId="0" borderId="12" xfId="0" applyNumberFormat="1" applyFont="1" applyFill="1" applyBorder="1" applyAlignment="1">
      <alignment horizontal="center" vertical="center"/>
    </xf>
    <xf numFmtId="3" fontId="12" fillId="0" borderId="14" xfId="0" applyNumberFormat="1" applyFont="1" applyFill="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0" fontId="38" fillId="0" borderId="29" xfId="0" applyFont="1" applyBorder="1" applyAlignment="1">
      <alignment horizontal="right" vertical="center"/>
    </xf>
    <xf numFmtId="0" fontId="38" fillId="0" borderId="29" xfId="0" applyFont="1" applyBorder="1" applyAlignment="1">
      <alignment horizontal="left" vertical="center"/>
    </xf>
    <xf numFmtId="0" fontId="11" fillId="0" borderId="0" xfId="0" applyFont="1" applyBorder="1" applyAlignment="1">
      <alignment vertical="center"/>
    </xf>
    <xf numFmtId="0" fontId="11" fillId="2" borderId="31" xfId="0" applyFont="1" applyFill="1" applyBorder="1" applyAlignment="1">
      <alignment horizontal="center" vertical="center" wrapText="1"/>
    </xf>
    <xf numFmtId="0" fontId="28" fillId="3" borderId="8" xfId="0" applyFont="1" applyFill="1" applyBorder="1" applyAlignment="1">
      <alignment horizontal="center" vertical="center" wrapText="1"/>
    </xf>
    <xf numFmtId="43" fontId="29" fillId="0" borderId="1" xfId="3" applyFont="1" applyBorder="1" applyAlignment="1">
      <alignment horizontal="right" vertical="center" wrapText="1"/>
    </xf>
    <xf numFmtId="43" fontId="28" fillId="3" borderId="1" xfId="3" applyFont="1" applyFill="1" applyBorder="1" applyAlignment="1">
      <alignment horizontal="right" vertical="center" wrapText="1"/>
    </xf>
    <xf numFmtId="43" fontId="28" fillId="3" borderId="31" xfId="3" applyFont="1" applyFill="1" applyBorder="1" applyAlignment="1">
      <alignment horizontal="right" vertical="center" wrapText="1"/>
    </xf>
    <xf numFmtId="9" fontId="28" fillId="3" borderId="3" xfId="0" applyNumberFormat="1" applyFont="1" applyFill="1" applyBorder="1" applyAlignment="1">
      <alignment horizontal="right" vertical="center" wrapText="1"/>
    </xf>
    <xf numFmtId="0" fontId="28" fillId="3" borderId="9" xfId="0" applyFont="1" applyFill="1" applyBorder="1" applyAlignment="1">
      <alignment horizontal="right" vertical="center" wrapText="1"/>
    </xf>
    <xf numFmtId="43" fontId="28" fillId="3" borderId="6" xfId="3" applyFont="1" applyFill="1" applyBorder="1" applyAlignment="1">
      <alignment horizontal="right" vertical="center" wrapText="1"/>
    </xf>
    <xf numFmtId="43" fontId="28" fillId="3" borderId="32" xfId="3" applyFont="1" applyFill="1" applyBorder="1" applyAlignment="1">
      <alignment horizontal="right" vertical="center" wrapText="1"/>
    </xf>
    <xf numFmtId="0" fontId="28" fillId="3" borderId="7" xfId="0" applyFont="1" applyFill="1" applyBorder="1" applyAlignment="1">
      <alignment horizontal="right" vertical="center" wrapText="1"/>
    </xf>
    <xf numFmtId="0" fontId="12" fillId="0" borderId="25" xfId="0" applyFont="1" applyBorder="1" applyAlignment="1">
      <alignment vertical="center"/>
    </xf>
    <xf numFmtId="0" fontId="12" fillId="0" borderId="13"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vertical="center"/>
    </xf>
    <xf numFmtId="3" fontId="19" fillId="0" borderId="2" xfId="0" applyNumberFormat="1" applyFont="1" applyFill="1" applyBorder="1" applyAlignment="1">
      <alignment horizontal="center" vertical="center"/>
    </xf>
    <xf numFmtId="0" fontId="12" fillId="0" borderId="2" xfId="0" applyFont="1" applyFill="1" applyBorder="1" applyAlignment="1">
      <alignment horizontal="right" vertical="center" wrapText="1"/>
    </xf>
    <xf numFmtId="0" fontId="17" fillId="0" borderId="25" xfId="0" applyFont="1" applyBorder="1" applyAlignment="1">
      <alignment vertical="center"/>
    </xf>
    <xf numFmtId="164" fontId="11" fillId="0" borderId="13" xfId="0" applyNumberFormat="1" applyFont="1" applyBorder="1" applyAlignment="1">
      <alignment vertical="center"/>
    </xf>
    <xf numFmtId="0" fontId="17" fillId="2" borderId="8" xfId="0" applyFont="1" applyFill="1" applyBorder="1" applyAlignment="1">
      <alignment horizontal="center" vertical="center"/>
    </xf>
    <xf numFmtId="41" fontId="11" fillId="2" borderId="1" xfId="3" applyNumberFormat="1" applyFont="1" applyFill="1" applyBorder="1" applyAlignment="1">
      <alignment horizontal="center" vertical="center"/>
    </xf>
    <xf numFmtId="0" fontId="11" fillId="2" borderId="3" xfId="0" applyFont="1" applyFill="1" applyBorder="1" applyAlignment="1">
      <alignment horizontal="center" vertical="center"/>
    </xf>
    <xf numFmtId="37" fontId="17" fillId="0" borderId="1" xfId="3" applyNumberFormat="1" applyFont="1" applyBorder="1" applyAlignment="1">
      <alignment horizontal="right" vertical="center"/>
    </xf>
    <xf numFmtId="37" fontId="17" fillId="3" borderId="1" xfId="3" applyNumberFormat="1" applyFont="1" applyFill="1" applyBorder="1" applyAlignment="1">
      <alignment vertical="center"/>
    </xf>
    <xf numFmtId="37" fontId="17" fillId="3" borderId="1" xfId="3" applyNumberFormat="1" applyFont="1" applyFill="1" applyBorder="1" applyAlignment="1">
      <alignment horizontal="right" vertical="center"/>
    </xf>
    <xf numFmtId="9" fontId="17" fillId="3" borderId="3" xfId="2" applyFont="1" applyFill="1" applyBorder="1" applyAlignment="1">
      <alignment horizontal="right" vertical="center"/>
    </xf>
    <xf numFmtId="37" fontId="19" fillId="0" borderId="1" xfId="3" applyNumberFormat="1" applyFont="1" applyBorder="1" applyAlignment="1">
      <alignment horizontal="right" vertical="center"/>
    </xf>
    <xf numFmtId="0" fontId="17" fillId="3" borderId="8" xfId="0" applyFont="1" applyFill="1" applyBorder="1" applyAlignment="1">
      <alignment vertical="center"/>
    </xf>
    <xf numFmtId="0" fontId="17" fillId="3" borderId="9" xfId="0" applyFont="1" applyFill="1" applyBorder="1" applyAlignment="1">
      <alignment vertical="center"/>
    </xf>
    <xf numFmtId="9" fontId="17" fillId="3" borderId="6" xfId="2" applyFont="1" applyFill="1" applyBorder="1" applyAlignment="1">
      <alignment horizontal="right" vertical="center"/>
    </xf>
    <xf numFmtId="0" fontId="19" fillId="0" borderId="25" xfId="0" applyFont="1" applyBorder="1" applyAlignment="1">
      <alignment vertical="center"/>
    </xf>
    <xf numFmtId="0" fontId="17" fillId="0" borderId="41" xfId="0" applyFont="1" applyBorder="1" applyAlignment="1">
      <alignment vertical="center"/>
    </xf>
    <xf numFmtId="0" fontId="11" fillId="0" borderId="27" xfId="0" applyFont="1" applyBorder="1" applyAlignment="1">
      <alignment vertical="center"/>
    </xf>
    <xf numFmtId="0" fontId="19" fillId="0" borderId="8" xfId="0" applyFont="1" applyBorder="1" applyAlignment="1">
      <alignment horizontal="left" vertical="center" wrapText="1"/>
    </xf>
    <xf numFmtId="0" fontId="11" fillId="0" borderId="0" xfId="0" applyFont="1" applyAlignment="1">
      <alignment vertical="center"/>
    </xf>
    <xf numFmtId="164" fontId="28" fillId="0" borderId="30" xfId="0" applyNumberFormat="1" applyFont="1" applyBorder="1" applyAlignment="1">
      <alignment horizontal="center" vertical="center"/>
    </xf>
    <xf numFmtId="164" fontId="28" fillId="0" borderId="35" xfId="0" applyNumberFormat="1" applyFont="1" applyBorder="1" applyAlignment="1">
      <alignment horizontal="center" vertical="center"/>
    </xf>
    <xf numFmtId="0" fontId="17" fillId="2" borderId="8" xfId="0" applyFont="1" applyFill="1" applyBorder="1" applyAlignment="1">
      <alignment horizontal="center" vertical="center" wrapText="1"/>
    </xf>
    <xf numFmtId="4" fontId="39" fillId="3" borderId="1" xfId="3" applyNumberFormat="1" applyFont="1" applyFill="1" applyBorder="1" applyAlignment="1">
      <alignment horizontal="right" vertical="center" wrapText="1"/>
    </xf>
    <xf numFmtId="2" fontId="39" fillId="3" borderId="3" xfId="0" applyNumberFormat="1" applyFont="1" applyFill="1" applyBorder="1" applyAlignment="1">
      <alignment horizontal="right" vertical="center" wrapText="1"/>
    </xf>
    <xf numFmtId="4" fontId="40" fillId="0" borderId="1" xfId="3" applyNumberFormat="1" applyFont="1" applyFill="1" applyBorder="1" applyAlignment="1">
      <alignment horizontal="right" vertical="center" wrapText="1"/>
    </xf>
    <xf numFmtId="164" fontId="28" fillId="0" borderId="30" xfId="0" applyNumberFormat="1" applyFont="1" applyBorder="1" applyAlignment="1">
      <alignment horizontal="right" vertical="center"/>
    </xf>
    <xf numFmtId="0" fontId="28" fillId="9" borderId="15" xfId="0" applyFont="1" applyFill="1" applyBorder="1" applyAlignment="1">
      <alignment horizontal="center" vertical="center" wrapText="1"/>
    </xf>
    <xf numFmtId="0" fontId="19" fillId="0" borderId="15" xfId="0" applyFont="1" applyBorder="1" applyAlignment="1">
      <alignment horizontal="left" vertical="center" wrapText="1"/>
    </xf>
    <xf numFmtId="0" fontId="41" fillId="0" borderId="0" xfId="0" applyFont="1" applyFill="1" applyBorder="1" applyAlignment="1">
      <alignment vertical="center"/>
    </xf>
    <xf numFmtId="1" fontId="17" fillId="3" borderId="24"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1" fontId="17" fillId="3" borderId="8"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xf>
    <xf numFmtId="0" fontId="28" fillId="9" borderId="17"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6" xfId="0" applyFont="1" applyBorder="1" applyAlignment="1">
      <alignment vertical="center" wrapText="1"/>
    </xf>
    <xf numFmtId="0" fontId="19" fillId="0" borderId="9" xfId="0" applyFont="1" applyBorder="1" applyAlignment="1">
      <alignment horizontal="center" vertical="center" wrapText="1"/>
    </xf>
    <xf numFmtId="0" fontId="19" fillId="0" borderId="6" xfId="0" applyFont="1" applyBorder="1" applyAlignment="1">
      <alignment vertical="center" wrapText="1"/>
    </xf>
    <xf numFmtId="0" fontId="19" fillId="0" borderId="6" xfId="0" applyFont="1" applyBorder="1" applyAlignment="1">
      <alignment horizontal="left"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28" fillId="7" borderId="1" xfId="0" applyFont="1" applyFill="1" applyBorder="1" applyAlignment="1">
      <alignment vertical="center" wrapText="1"/>
    </xf>
    <xf numFmtId="0" fontId="28" fillId="0" borderId="1" xfId="0" applyFont="1" applyBorder="1" applyAlignment="1">
      <alignment vertical="center" wrapText="1"/>
    </xf>
    <xf numFmtId="0" fontId="29" fillId="0" borderId="1" xfId="0" applyFont="1" applyBorder="1" applyAlignment="1">
      <alignment vertical="center" wrapText="1"/>
    </xf>
    <xf numFmtId="0" fontId="19" fillId="0" borderId="1" xfId="0" applyFont="1" applyBorder="1" applyAlignment="1">
      <alignment vertical="center" wrapText="1"/>
    </xf>
    <xf numFmtId="0" fontId="17" fillId="0" borderId="0" xfId="0" applyFont="1" applyFill="1" applyBorder="1" applyAlignment="1"/>
    <xf numFmtId="0" fontId="12" fillId="0" borderId="27" xfId="0" applyFont="1" applyBorder="1" applyAlignment="1">
      <alignment vertical="center"/>
    </xf>
    <xf numFmtId="3" fontId="28" fillId="0" borderId="8" xfId="0" applyNumberFormat="1" applyFont="1" applyFill="1" applyBorder="1" applyAlignment="1">
      <alignment horizontal="center" vertical="center"/>
    </xf>
    <xf numFmtId="3" fontId="28" fillId="0" borderId="9" xfId="0" applyNumberFormat="1" applyFont="1" applyFill="1" applyBorder="1" applyAlignment="1">
      <alignment horizontal="center" vertical="center"/>
    </xf>
    <xf numFmtId="0" fontId="28" fillId="10" borderId="4"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29" fillId="0" borderId="1" xfId="0" applyFont="1" applyBorder="1" applyAlignment="1" applyProtection="1">
      <alignment horizontal="center" vertical="center" wrapText="1"/>
      <protection locked="0"/>
    </xf>
    <xf numFmtId="0" fontId="47" fillId="0" borderId="0" xfId="0" applyFont="1" applyFill="1" applyBorder="1" applyAlignment="1">
      <alignment vertical="center"/>
    </xf>
    <xf numFmtId="0" fontId="47" fillId="0" borderId="1" xfId="0" applyFont="1" applyFill="1" applyBorder="1" applyAlignment="1">
      <alignment horizontal="center" vertical="center" wrapText="1"/>
    </xf>
    <xf numFmtId="4" fontId="19" fillId="0" borderId="31" xfId="0" applyNumberFormat="1" applyFont="1" applyBorder="1" applyAlignment="1">
      <alignment vertical="center" wrapText="1"/>
    </xf>
    <xf numFmtId="0" fontId="49" fillId="0" borderId="1" xfId="0" applyFont="1" applyFill="1" applyBorder="1" applyAlignment="1">
      <alignment vertical="center"/>
    </xf>
    <xf numFmtId="0" fontId="50" fillId="0" borderId="1" xfId="0" applyFont="1" applyFill="1" applyBorder="1" applyAlignment="1">
      <alignment horizontal="left" vertical="center" wrapText="1" indent="1"/>
    </xf>
    <xf numFmtId="0" fontId="50" fillId="0" borderId="1" xfId="0" applyFont="1" applyFill="1" applyBorder="1" applyAlignment="1">
      <alignment horizontal="center" vertical="center" wrapText="1"/>
    </xf>
    <xf numFmtId="3" fontId="50" fillId="0" borderId="1" xfId="0" applyNumberFormat="1" applyFont="1" applyFill="1" applyBorder="1" applyAlignment="1">
      <alignment horizontal="center" vertical="center" wrapText="1"/>
    </xf>
    <xf numFmtId="3" fontId="51" fillId="2" borderId="1" xfId="0" applyNumberFormat="1" applyFont="1" applyFill="1" applyBorder="1" applyAlignment="1">
      <alignment horizontal="center" vertical="center" wrapText="1"/>
    </xf>
    <xf numFmtId="1" fontId="51" fillId="0" borderId="1" xfId="0" applyNumberFormat="1" applyFont="1" applyFill="1" applyBorder="1" applyAlignment="1">
      <alignment horizontal="center" vertical="center" wrapText="1"/>
    </xf>
    <xf numFmtId="3" fontId="51" fillId="4" borderId="1" xfId="0" applyNumberFormat="1" applyFont="1" applyFill="1" applyBorder="1" applyAlignment="1">
      <alignment horizontal="center" vertical="center" wrapText="1"/>
    </xf>
    <xf numFmtId="0" fontId="51" fillId="0" borderId="1" xfId="0" applyFont="1" applyFill="1" applyBorder="1" applyAlignment="1">
      <alignment vertical="center"/>
    </xf>
    <xf numFmtId="0" fontId="51" fillId="0" borderId="1" xfId="0" applyFont="1" applyFill="1" applyBorder="1" applyAlignment="1">
      <alignment horizontal="center" vertical="center"/>
    </xf>
    <xf numFmtId="3" fontId="51" fillId="0" borderId="1" xfId="0" applyNumberFormat="1" applyFont="1" applyFill="1" applyBorder="1" applyAlignment="1">
      <alignment horizontal="center" vertical="center" wrapText="1"/>
    </xf>
    <xf numFmtId="0" fontId="50" fillId="0" borderId="0" xfId="0" applyFont="1" applyFill="1" applyBorder="1" applyAlignment="1">
      <alignment vertical="center"/>
    </xf>
    <xf numFmtId="3" fontId="12" fillId="0" borderId="1" xfId="0" applyNumberFormat="1" applyFont="1" applyBorder="1" applyAlignment="1">
      <alignment horizontal="center" vertical="center" wrapText="1"/>
    </xf>
    <xf numFmtId="3" fontId="17" fillId="0" borderId="0" xfId="0" applyNumberFormat="1" applyFont="1" applyFill="1" applyBorder="1" applyAlignment="1">
      <alignment horizontal="center" vertical="center"/>
    </xf>
    <xf numFmtId="0" fontId="9" fillId="0" borderId="8" xfId="0" applyFont="1" applyBorder="1" applyAlignment="1">
      <alignment horizontal="center"/>
    </xf>
    <xf numFmtId="0" fontId="8" fillId="0" borderId="3" xfId="0" applyFont="1" applyBorder="1"/>
    <xf numFmtId="0" fontId="8" fillId="0" borderId="3" xfId="0" applyFont="1" applyFill="1" applyBorder="1"/>
    <xf numFmtId="0" fontId="53" fillId="0" borderId="3" xfId="0" applyFont="1" applyBorder="1" applyProtection="1">
      <protection locked="0"/>
    </xf>
    <xf numFmtId="0" fontId="52" fillId="0" borderId="3" xfId="0" applyFont="1" applyBorder="1" applyAlignment="1">
      <alignment horizontal="left"/>
    </xf>
    <xf numFmtId="0" fontId="50" fillId="12" borderId="1" xfId="0" applyFont="1" applyFill="1" applyBorder="1" applyAlignment="1">
      <alignment horizontal="left" vertical="center" wrapText="1" indent="1"/>
    </xf>
    <xf numFmtId="0" fontId="50" fillId="12" borderId="1" xfId="0" applyFont="1" applyFill="1" applyBorder="1" applyAlignment="1">
      <alignment horizontal="center" vertical="center" wrapText="1"/>
    </xf>
    <xf numFmtId="1" fontId="49" fillId="0" borderId="1" xfId="0" applyNumberFormat="1" applyFont="1" applyFill="1" applyBorder="1" applyAlignment="1">
      <alignment horizontal="center" vertical="center" wrapText="1"/>
    </xf>
    <xf numFmtId="0" fontId="49" fillId="0" borderId="1" xfId="0" applyFont="1" applyFill="1" applyBorder="1" applyAlignment="1">
      <alignment horizontal="left" vertical="center" wrapText="1"/>
    </xf>
    <xf numFmtId="0" fontId="54" fillId="0" borderId="1" xfId="0" applyFont="1" applyFill="1" applyBorder="1" applyAlignment="1">
      <alignment horizontal="center" vertical="center" wrapText="1"/>
    </xf>
    <xf numFmtId="3" fontId="55" fillId="0" borderId="1" xfId="0" applyNumberFormat="1" applyFont="1" applyFill="1" applyBorder="1" applyAlignment="1">
      <alignment horizontal="center" vertical="center" wrapText="1"/>
    </xf>
    <xf numFmtId="3" fontId="54" fillId="2" borderId="1" xfId="0" applyNumberFormat="1" applyFont="1" applyFill="1" applyBorder="1" applyAlignment="1">
      <alignment horizontal="center" vertical="center" wrapText="1"/>
    </xf>
    <xf numFmtId="3" fontId="49" fillId="2" borderId="1" xfId="0" applyNumberFormat="1" applyFont="1" applyFill="1" applyBorder="1" applyAlignment="1">
      <alignment horizontal="center" vertical="center" wrapText="1"/>
    </xf>
    <xf numFmtId="3" fontId="48" fillId="0" borderId="1" xfId="0" applyNumberFormat="1" applyFont="1" applyFill="1" applyBorder="1" applyAlignment="1">
      <alignment horizontal="center" vertical="center" wrapText="1"/>
    </xf>
    <xf numFmtId="3" fontId="49" fillId="4" borderId="1" xfId="0" applyNumberFormat="1" applyFont="1" applyFill="1" applyBorder="1" applyAlignment="1">
      <alignment horizontal="center" vertical="center" wrapText="1"/>
    </xf>
    <xf numFmtId="0" fontId="49" fillId="0" borderId="1" xfId="0" applyFont="1" applyFill="1" applyBorder="1" applyAlignment="1">
      <alignment horizontal="center" vertical="center"/>
    </xf>
    <xf numFmtId="0" fontId="48" fillId="0" borderId="0" xfId="0" applyFont="1" applyFill="1" applyBorder="1" applyAlignment="1">
      <alignment vertical="center"/>
    </xf>
    <xf numFmtId="0" fontId="49" fillId="0" borderId="1" xfId="0" applyFont="1" applyFill="1" applyBorder="1" applyAlignment="1">
      <alignment horizontal="center" vertical="center" wrapText="1"/>
    </xf>
    <xf numFmtId="3" fontId="49" fillId="0" borderId="1" xfId="0" applyNumberFormat="1" applyFont="1" applyFill="1" applyBorder="1" applyAlignment="1">
      <alignment horizontal="center" vertical="center"/>
    </xf>
    <xf numFmtId="3" fontId="49" fillId="2" borderId="1" xfId="0" applyNumberFormat="1" applyFont="1" applyFill="1" applyBorder="1" applyAlignment="1">
      <alignment horizontal="center" vertical="center"/>
    </xf>
    <xf numFmtId="3" fontId="49" fillId="4" borderId="1" xfId="0" applyNumberFormat="1" applyFont="1" applyFill="1" applyBorder="1" applyAlignment="1">
      <alignment horizontal="center" vertical="center"/>
    </xf>
    <xf numFmtId="0" fontId="49" fillId="0" borderId="0" xfId="0" applyFont="1" applyFill="1" applyBorder="1" applyAlignment="1">
      <alignment vertical="center"/>
    </xf>
    <xf numFmtId="3" fontId="49" fillId="0" borderId="0" xfId="0" applyNumberFormat="1" applyFont="1" applyFill="1" applyBorder="1" applyAlignment="1">
      <alignment horizontal="center" vertical="center"/>
    </xf>
    <xf numFmtId="168" fontId="49" fillId="0" borderId="0" xfId="0" applyNumberFormat="1" applyFont="1" applyFill="1" applyBorder="1" applyAlignment="1">
      <alignment horizontal="center" vertical="center" wrapText="1"/>
    </xf>
    <xf numFmtId="0" fontId="49" fillId="0" borderId="0" xfId="0" applyFont="1" applyFill="1" applyBorder="1" applyAlignment="1">
      <alignment horizontal="left" vertical="center" wrapText="1"/>
    </xf>
    <xf numFmtId="37" fontId="50" fillId="0" borderId="1" xfId="3" applyNumberFormat="1" applyFont="1" applyFill="1" applyBorder="1" applyAlignment="1">
      <alignment horizontal="center" vertical="center" wrapText="1"/>
    </xf>
    <xf numFmtId="3" fontId="49" fillId="0" borderId="1" xfId="0" applyNumberFormat="1" applyFont="1" applyFill="1" applyBorder="1" applyAlignment="1">
      <alignment horizontal="center" vertical="center" wrapText="1"/>
    </xf>
    <xf numFmtId="0" fontId="50" fillId="11" borderId="1" xfId="0" applyFont="1" applyFill="1" applyBorder="1" applyAlignment="1">
      <alignment horizontal="left" vertical="center" wrapText="1" indent="1"/>
    </xf>
    <xf numFmtId="0" fontId="50" fillId="11" borderId="1" xfId="0" applyFont="1" applyFill="1" applyBorder="1" applyAlignment="1">
      <alignment horizontal="center" vertical="center" wrapText="1"/>
    </xf>
    <xf numFmtId="9" fontId="17" fillId="0" borderId="36" xfId="2" applyFont="1" applyFill="1" applyBorder="1" applyAlignment="1">
      <alignment vertical="center"/>
    </xf>
    <xf numFmtId="3" fontId="47" fillId="0" borderId="1" xfId="0" applyNumberFormat="1" applyFont="1" applyFill="1" applyBorder="1" applyAlignment="1">
      <alignment horizontal="center" vertical="center" wrapText="1"/>
    </xf>
    <xf numFmtId="0" fontId="19" fillId="0" borderId="1" xfId="0" applyFont="1" applyFill="1" applyBorder="1" applyAlignment="1">
      <alignment vertical="top" wrapText="1"/>
    </xf>
    <xf numFmtId="1" fontId="46" fillId="0" borderId="1" xfId="0" applyNumberFormat="1" applyFont="1" applyFill="1" applyBorder="1" applyAlignment="1">
      <alignment horizontal="center" vertical="center" wrapText="1"/>
    </xf>
    <xf numFmtId="3" fontId="46" fillId="4" borderId="1" xfId="0" applyNumberFormat="1" applyFont="1" applyFill="1" applyBorder="1" applyAlignment="1">
      <alignment horizontal="center" vertical="center" wrapText="1"/>
    </xf>
    <xf numFmtId="0" fontId="46" fillId="0" borderId="1" xfId="0" applyFont="1" applyFill="1" applyBorder="1" applyAlignment="1">
      <alignment horizontal="center" vertical="center"/>
    </xf>
    <xf numFmtId="3" fontId="46" fillId="0" borderId="1" xfId="0" applyNumberFormat="1" applyFont="1" applyFill="1" applyBorder="1" applyAlignment="1">
      <alignment horizontal="center" vertical="center" wrapText="1"/>
    </xf>
    <xf numFmtId="3" fontId="46" fillId="0" borderId="1" xfId="0" applyNumberFormat="1" applyFont="1" applyFill="1" applyBorder="1" applyAlignment="1">
      <alignment horizontal="center" vertical="center"/>
    </xf>
    <xf numFmtId="0" fontId="58" fillId="0" borderId="1" xfId="0" applyFont="1" applyFill="1" applyBorder="1" applyAlignment="1">
      <alignment horizontal="center" vertical="center"/>
    </xf>
    <xf numFmtId="49" fontId="49" fillId="0" borderId="8" xfId="0" applyNumberFormat="1" applyFont="1" applyFill="1" applyBorder="1" applyAlignment="1">
      <alignment horizontal="center" vertical="center" wrapText="1"/>
    </xf>
    <xf numFmtId="0" fontId="48" fillId="0" borderId="1" xfId="0" applyFont="1" applyBorder="1" applyAlignment="1" applyProtection="1">
      <alignment horizontal="left" vertical="center" wrapText="1"/>
      <protection locked="0"/>
    </xf>
    <xf numFmtId="4" fontId="48" fillId="0" borderId="31" xfId="0" applyNumberFormat="1" applyFont="1" applyBorder="1" applyAlignment="1">
      <alignment vertical="center" wrapText="1"/>
    </xf>
    <xf numFmtId="0" fontId="48" fillId="0" borderId="1" xfId="0" applyFont="1" applyBorder="1" applyAlignment="1">
      <alignment vertical="center" wrapText="1"/>
    </xf>
    <xf numFmtId="0" fontId="48" fillId="0" borderId="39" xfId="0" applyFont="1" applyBorder="1" applyAlignment="1" applyProtection="1">
      <alignment horizontal="left" vertical="center" wrapText="1"/>
      <protection locked="0"/>
    </xf>
    <xf numFmtId="4" fontId="19" fillId="0" borderId="31" xfId="0" applyNumberFormat="1" applyFont="1" applyBorder="1" applyAlignment="1">
      <alignment horizontal="right" vertical="center" wrapText="1"/>
    </xf>
    <xf numFmtId="4" fontId="19" fillId="0" borderId="31" xfId="0" applyNumberFormat="1" applyFont="1" applyBorder="1" applyAlignment="1" applyProtection="1">
      <alignment horizontal="right" vertical="center" wrapText="1"/>
      <protection locked="0"/>
    </xf>
    <xf numFmtId="0" fontId="63" fillId="14" borderId="6" xfId="0" applyFont="1" applyFill="1" applyBorder="1" applyAlignment="1" applyProtection="1">
      <alignment horizontal="center" vertical="center"/>
      <protection locked="0"/>
    </xf>
    <xf numFmtId="0" fontId="60" fillId="8" borderId="6" xfId="0" applyFont="1" applyFill="1" applyBorder="1" applyAlignment="1" applyProtection="1">
      <alignment horizontal="center" vertical="center"/>
      <protection locked="0"/>
    </xf>
    <xf numFmtId="0" fontId="60" fillId="8" borderId="6" xfId="0" applyFont="1" applyFill="1" applyBorder="1" applyAlignment="1" applyProtection="1">
      <alignment horizontal="center" vertical="distributed"/>
      <protection locked="0"/>
    </xf>
    <xf numFmtId="0" fontId="2" fillId="8" borderId="6" xfId="0" applyFont="1" applyFill="1" applyBorder="1" applyAlignment="1" applyProtection="1">
      <alignment horizontal="center" vertical="distributed"/>
      <protection locked="0"/>
    </xf>
    <xf numFmtId="0" fontId="2" fillId="8" borderId="7" xfId="0" applyFont="1" applyFill="1" applyBorder="1" applyAlignment="1" applyProtection="1">
      <alignment horizontal="center" vertical="distributed"/>
      <protection locked="0"/>
    </xf>
    <xf numFmtId="0" fontId="59" fillId="0" borderId="0" xfId="0" applyFont="1"/>
    <xf numFmtId="0" fontId="65" fillId="13" borderId="1" xfId="0" applyFont="1" applyFill="1" applyBorder="1" applyAlignment="1">
      <alignment horizontal="center" vertical="center" wrapText="1"/>
    </xf>
    <xf numFmtId="3" fontId="12" fillId="0" borderId="2" xfId="0" applyNumberFormat="1" applyFont="1" applyFill="1" applyBorder="1" applyAlignment="1">
      <alignment horizontal="center"/>
    </xf>
    <xf numFmtId="0" fontId="0" fillId="4" borderId="4" xfId="0" applyFill="1" applyBorder="1" applyAlignment="1" applyProtection="1">
      <alignment horizontal="left" vertical="center" wrapText="1"/>
      <protection locked="0"/>
    </xf>
    <xf numFmtId="14" fontId="0" fillId="4" borderId="4" xfId="0" applyNumberFormat="1"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4" xfId="0" applyFill="1" applyBorder="1" applyAlignment="1" applyProtection="1">
      <alignment horizontal="justify" vertical="center"/>
      <protection locked="0"/>
    </xf>
    <xf numFmtId="0" fontId="0" fillId="0" borderId="4" xfId="0" applyBorder="1" applyAlignment="1" applyProtection="1">
      <alignment vertical="distributed"/>
      <protection locked="0"/>
    </xf>
    <xf numFmtId="14" fontId="0" fillId="4" borderId="5" xfId="0" applyNumberFormat="1" applyFill="1" applyBorder="1" applyAlignment="1" applyProtection="1">
      <alignment horizontal="center" vertical="center"/>
      <protection locked="0"/>
    </xf>
    <xf numFmtId="0" fontId="2" fillId="4" borderId="1" xfId="0" applyFont="1" applyFill="1" applyBorder="1" applyAlignment="1" applyProtection="1">
      <alignment horizontal="justify" vertical="center" wrapText="1"/>
      <protection locked="0"/>
    </xf>
    <xf numFmtId="0" fontId="0" fillId="4" borderId="1" xfId="0" applyFill="1" applyBorder="1" applyAlignment="1" applyProtection="1">
      <alignment horizontal="justify" vertical="center"/>
      <protection locked="0"/>
    </xf>
    <xf numFmtId="0" fontId="0" fillId="4" borderId="1" xfId="0" applyFill="1" applyBorder="1" applyAlignment="1" applyProtection="1">
      <alignment horizontal="center" vertical="center"/>
      <protection locked="0"/>
    </xf>
    <xf numFmtId="0" fontId="0" fillId="0" borderId="4" xfId="0" applyBorder="1" applyAlignment="1" applyProtection="1">
      <alignment vertical="center"/>
      <protection locked="0"/>
    </xf>
    <xf numFmtId="0" fontId="0" fillId="4" borderId="3" xfId="0" applyFill="1" applyBorder="1" applyAlignment="1" applyProtection="1">
      <alignment horizontal="center" vertical="center"/>
      <protection locked="0"/>
    </xf>
    <xf numFmtId="0" fontId="60" fillId="4" borderId="0" xfId="0" applyFont="1" applyFill="1" applyBorder="1" applyAlignment="1" applyProtection="1">
      <alignment vertical="center" wrapText="1"/>
      <protection locked="0"/>
    </xf>
    <xf numFmtId="0" fontId="2" fillId="4" borderId="1" xfId="0" applyFont="1" applyFill="1" applyBorder="1" applyAlignment="1" applyProtection="1">
      <alignment vertical="center" wrapText="1"/>
      <protection locked="0"/>
    </xf>
    <xf numFmtId="17" fontId="0" fillId="4" borderId="1" xfId="0" applyNumberForma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justify" vertical="center"/>
      <protection locked="0"/>
    </xf>
    <xf numFmtId="17" fontId="2" fillId="4" borderId="1" xfId="0" applyNumberFormat="1" applyFont="1" applyFill="1" applyBorder="1" applyAlignment="1" applyProtection="1">
      <alignment horizontal="center" vertical="center"/>
      <protection locked="0"/>
    </xf>
    <xf numFmtId="0" fontId="2" fillId="4" borderId="0" xfId="0" applyFont="1" applyFill="1" applyBorder="1" applyAlignment="1" applyProtection="1">
      <alignment vertical="center" wrapText="1"/>
      <protection locked="0"/>
    </xf>
    <xf numFmtId="0" fontId="2" fillId="4" borderId="1" xfId="0" applyFont="1" applyFill="1" applyBorder="1" applyAlignment="1" applyProtection="1">
      <alignment horizontal="center" vertical="center" wrapText="1"/>
      <protection locked="0"/>
    </xf>
    <xf numFmtId="0" fontId="0" fillId="4" borderId="1" xfId="0" applyFill="1" applyBorder="1" applyAlignment="1" applyProtection="1">
      <alignment horizontal="justify" vertical="center" wrapText="1"/>
      <protection locked="0"/>
    </xf>
    <xf numFmtId="0" fontId="2" fillId="4" borderId="1" xfId="0" applyFont="1" applyFill="1" applyBorder="1" applyAlignment="1" applyProtection="1">
      <alignment horizontal="left" vertical="center" wrapText="1"/>
      <protection locked="0"/>
    </xf>
    <xf numFmtId="0" fontId="0" fillId="4" borderId="6" xfId="0" applyFill="1" applyBorder="1" applyAlignment="1" applyProtection="1">
      <alignment horizontal="justify" vertical="center" wrapText="1"/>
      <protection locked="0"/>
    </xf>
    <xf numFmtId="0" fontId="0" fillId="4" borderId="6" xfId="0" applyFill="1" applyBorder="1" applyAlignment="1" applyProtection="1">
      <alignment horizontal="justify" vertical="center"/>
      <protection locked="0"/>
    </xf>
    <xf numFmtId="0" fontId="0" fillId="4" borderId="6" xfId="0" applyFill="1" applyBorder="1" applyAlignment="1" applyProtection="1">
      <alignment horizontal="center" vertical="center"/>
      <protection locked="0"/>
    </xf>
    <xf numFmtId="0" fontId="0" fillId="0" borderId="68" xfId="0" applyBorder="1" applyAlignment="1" applyProtection="1">
      <alignment vertical="center"/>
      <protection locked="0"/>
    </xf>
    <xf numFmtId="0" fontId="0" fillId="4" borderId="7" xfId="0" applyFill="1" applyBorder="1" applyAlignment="1" applyProtection="1">
      <alignment horizontal="center" vertical="center"/>
      <protection locked="0"/>
    </xf>
    <xf numFmtId="0" fontId="12" fillId="0" borderId="26" xfId="0" applyFont="1" applyBorder="1" applyAlignment="1">
      <alignment horizontal="center" vertical="center"/>
    </xf>
    <xf numFmtId="0" fontId="55" fillId="0" borderId="1" xfId="0" applyFont="1" applyFill="1" applyBorder="1" applyAlignment="1">
      <alignment horizontal="center" vertical="center" wrapText="1"/>
    </xf>
    <xf numFmtId="3" fontId="55" fillId="0" borderId="1" xfId="0" applyNumberFormat="1" applyFont="1" applyFill="1" applyBorder="1" applyAlignment="1">
      <alignment horizontal="center" vertical="center"/>
    </xf>
    <xf numFmtId="3" fontId="55" fillId="0" borderId="1" xfId="0" applyNumberFormat="1" applyFont="1" applyFill="1" applyBorder="1" applyAlignment="1">
      <alignment vertical="center"/>
    </xf>
    <xf numFmtId="1" fontId="55" fillId="0" borderId="1" xfId="0" applyNumberFormat="1" applyFont="1" applyFill="1" applyBorder="1" applyAlignment="1">
      <alignment vertical="center"/>
    </xf>
    <xf numFmtId="0" fontId="54" fillId="6" borderId="1" xfId="0" applyFont="1" applyFill="1" applyBorder="1" applyAlignment="1">
      <alignment vertical="center"/>
    </xf>
    <xf numFmtId="0" fontId="54" fillId="0" borderId="1" xfId="0" applyFont="1" applyFill="1" applyBorder="1" applyAlignment="1">
      <alignment vertical="center"/>
    </xf>
    <xf numFmtId="0" fontId="55" fillId="0" borderId="1" xfId="0" applyFont="1" applyFill="1" applyBorder="1" applyAlignment="1">
      <alignment vertical="top" wrapText="1"/>
    </xf>
    <xf numFmtId="0" fontId="55" fillId="0" borderId="3" xfId="0" applyFont="1" applyFill="1" applyBorder="1" applyAlignment="1">
      <alignment vertical="top" wrapText="1"/>
    </xf>
    <xf numFmtId="0" fontId="55" fillId="0" borderId="0" xfId="0" applyFont="1" applyFill="1" applyAlignment="1"/>
    <xf numFmtId="9" fontId="54" fillId="0" borderId="28" xfId="2" applyFont="1" applyFill="1" applyBorder="1" applyAlignment="1">
      <alignment vertical="center"/>
    </xf>
    <xf numFmtId="0" fontId="54" fillId="0" borderId="0" xfId="0" applyFont="1" applyFill="1" applyBorder="1" applyAlignment="1"/>
    <xf numFmtId="9" fontId="54" fillId="0" borderId="37" xfId="2" applyFont="1" applyFill="1" applyBorder="1" applyAlignment="1">
      <alignment horizontal="center" vertical="center"/>
    </xf>
    <xf numFmtId="9" fontId="54" fillId="0" borderId="37" xfId="2" applyFont="1" applyFill="1" applyBorder="1" applyAlignment="1">
      <alignment vertical="center"/>
    </xf>
    <xf numFmtId="9" fontId="54" fillId="0" borderId="39" xfId="2" applyFont="1" applyFill="1" applyBorder="1" applyAlignment="1">
      <alignment vertical="center"/>
    </xf>
    <xf numFmtId="0" fontId="54" fillId="0" borderId="1" xfId="0" applyFont="1" applyFill="1" applyBorder="1" applyAlignment="1">
      <alignment horizontal="center" vertical="top"/>
    </xf>
    <xf numFmtId="3" fontId="54" fillId="0" borderId="3" xfId="0" applyNumberFormat="1" applyFont="1" applyFill="1" applyBorder="1" applyAlignment="1"/>
    <xf numFmtId="0" fontId="54" fillId="0" borderId="0" xfId="0" applyFont="1" applyFill="1" applyAlignment="1"/>
    <xf numFmtId="0" fontId="55" fillId="6" borderId="1" xfId="0" applyFont="1" applyFill="1" applyBorder="1" applyAlignment="1">
      <alignment vertical="center"/>
    </xf>
    <xf numFmtId="0" fontId="54" fillId="0" borderId="1" xfId="0" applyFont="1" applyFill="1" applyBorder="1" applyAlignment="1">
      <alignment vertical="top"/>
    </xf>
    <xf numFmtId="0" fontId="54" fillId="0" borderId="1" xfId="0" applyFont="1" applyFill="1" applyBorder="1" applyAlignment="1">
      <alignment horizontal="right" vertical="top"/>
    </xf>
    <xf numFmtId="0" fontId="55" fillId="0" borderId="1" xfId="0" applyFont="1" applyFill="1" applyBorder="1" applyAlignment="1">
      <alignment horizontal="center" vertical="center"/>
    </xf>
    <xf numFmtId="0" fontId="55" fillId="0" borderId="1" xfId="0" applyFont="1" applyFill="1" applyBorder="1" applyAlignment="1">
      <alignment vertical="center"/>
    </xf>
    <xf numFmtId="0" fontId="55" fillId="0" borderId="0" xfId="0" applyFont="1" applyFill="1" applyAlignment="1">
      <alignment vertical="center"/>
    </xf>
    <xf numFmtId="172" fontId="19" fillId="0" borderId="1" xfId="0" applyNumberFormat="1" applyFont="1" applyFill="1" applyBorder="1" applyAlignment="1">
      <alignment vertical="center"/>
    </xf>
    <xf numFmtId="0" fontId="19" fillId="0" borderId="3" xfId="0" applyFont="1" applyFill="1" applyBorder="1" applyAlignment="1">
      <alignment vertical="top" wrapText="1"/>
    </xf>
    <xf numFmtId="0" fontId="19" fillId="0" borderId="0" xfId="0" applyFont="1" applyFill="1" applyAlignment="1"/>
    <xf numFmtId="0" fontId="55" fillId="0" borderId="6" xfId="0" applyFont="1" applyFill="1" applyBorder="1" applyAlignment="1">
      <alignment horizontal="center" vertical="center" wrapText="1"/>
    </xf>
    <xf numFmtId="3" fontId="55" fillId="0" borderId="6" xfId="0" applyNumberFormat="1" applyFont="1" applyFill="1" applyBorder="1" applyAlignment="1">
      <alignment horizontal="center" vertical="center"/>
    </xf>
    <xf numFmtId="3" fontId="55" fillId="0" borderId="6" xfId="0" applyNumberFormat="1" applyFont="1" applyFill="1" applyBorder="1" applyAlignment="1">
      <alignment horizontal="right" vertical="center"/>
    </xf>
    <xf numFmtId="1" fontId="55" fillId="0" borderId="6" xfId="0" applyNumberFormat="1" applyFont="1" applyFill="1" applyBorder="1" applyAlignment="1">
      <alignment vertical="center"/>
    </xf>
    <xf numFmtId="9" fontId="55" fillId="0" borderId="6" xfId="2" applyFont="1" applyFill="1" applyBorder="1" applyAlignment="1">
      <alignment vertical="center"/>
    </xf>
    <xf numFmtId="0" fontId="54" fillId="6" borderId="6" xfId="0" applyFont="1" applyFill="1" applyBorder="1" applyAlignment="1">
      <alignment vertical="center"/>
    </xf>
    <xf numFmtId="171" fontId="55" fillId="0" borderId="6" xfId="0" applyNumberFormat="1" applyFont="1" applyFill="1" applyBorder="1" applyAlignment="1">
      <alignment vertical="center"/>
    </xf>
    <xf numFmtId="3" fontId="55" fillId="0" borderId="6" xfId="0" applyNumberFormat="1" applyFont="1" applyFill="1" applyBorder="1" applyAlignment="1">
      <alignment vertical="center"/>
    </xf>
    <xf numFmtId="0" fontId="55" fillId="0" borderId="6" xfId="0" applyFont="1" applyFill="1" applyBorder="1" applyAlignment="1">
      <alignment vertical="center"/>
    </xf>
    <xf numFmtId="0" fontId="55" fillId="0" borderId="6" xfId="0" applyFont="1" applyFill="1" applyBorder="1" applyAlignment="1">
      <alignment vertical="top" wrapText="1"/>
    </xf>
    <xf numFmtId="0" fontId="55" fillId="0" borderId="7" xfId="0" applyFont="1" applyFill="1" applyBorder="1" applyAlignment="1">
      <alignment vertical="top" wrapText="1"/>
    </xf>
    <xf numFmtId="0" fontId="29" fillId="0" borderId="39" xfId="0" applyFont="1" applyBorder="1" applyAlignment="1">
      <alignment vertical="center" wrapText="1"/>
    </xf>
    <xf numFmtId="3" fontId="29" fillId="0" borderId="0" xfId="0" applyNumberFormat="1" applyFont="1" applyFill="1" applyAlignment="1">
      <alignment vertical="center"/>
    </xf>
    <xf numFmtId="0" fontId="28" fillId="0" borderId="0" xfId="0" applyFont="1" applyFill="1" applyAlignment="1">
      <alignment vertical="center"/>
    </xf>
    <xf numFmtId="0" fontId="29" fillId="0" borderId="0" xfId="0" applyFont="1" applyFill="1" applyAlignment="1">
      <alignment horizontal="right" vertical="center" wrapText="1"/>
    </xf>
    <xf numFmtId="0" fontId="29" fillId="0" borderId="0" xfId="0" applyFont="1" applyFill="1" applyAlignment="1">
      <alignment vertical="center" wrapText="1"/>
    </xf>
    <xf numFmtId="0" fontId="29" fillId="0" borderId="0" xfId="0" applyFont="1" applyFill="1" applyBorder="1" applyAlignment="1">
      <alignment vertical="center"/>
    </xf>
    <xf numFmtId="0" fontId="29" fillId="0" borderId="0" xfId="0" applyFont="1" applyFill="1" applyAlignment="1">
      <alignment vertical="center"/>
    </xf>
    <xf numFmtId="14" fontId="29" fillId="0" borderId="3" xfId="0" applyNumberFormat="1" applyFont="1" applyBorder="1" applyAlignment="1" applyProtection="1">
      <alignment horizontal="center" vertical="center" wrapText="1"/>
      <protection locked="0"/>
    </xf>
    <xf numFmtId="0" fontId="29" fillId="0" borderId="0" xfId="0" applyFont="1" applyAlignment="1">
      <alignment horizontal="center" vertical="center"/>
    </xf>
    <xf numFmtId="0" fontId="29" fillId="12"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6" xfId="0" applyFont="1" applyBorder="1" applyAlignment="1">
      <alignment horizontal="center" vertical="center" wrapText="1"/>
    </xf>
    <xf numFmtId="0" fontId="48"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47" xfId="0" applyFont="1" applyBorder="1" applyAlignment="1">
      <alignment horizontal="center" vertical="center" wrapText="1"/>
    </xf>
    <xf numFmtId="0" fontId="19" fillId="0" borderId="1" xfId="0" applyFont="1" applyFill="1" applyBorder="1" applyAlignment="1" applyProtection="1">
      <alignment horizontal="justify" vertical="center" wrapText="1"/>
      <protection locked="0"/>
    </xf>
    <xf numFmtId="0" fontId="19" fillId="0" borderId="39"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justify" vertical="center" wrapText="1"/>
      <protection locked="0"/>
    </xf>
    <xf numFmtId="0" fontId="19" fillId="0" borderId="47" xfId="0" applyFont="1" applyFill="1" applyBorder="1" applyAlignment="1" applyProtection="1">
      <alignment horizontal="center" vertical="center" wrapText="1"/>
      <protection locked="0"/>
    </xf>
    <xf numFmtId="0" fontId="17" fillId="3" borderId="1" xfId="0" applyFont="1" applyFill="1" applyBorder="1" applyAlignment="1">
      <alignment vertical="center" wrapText="1"/>
    </xf>
    <xf numFmtId="0" fontId="17" fillId="3" borderId="37" xfId="0" applyFont="1" applyFill="1" applyBorder="1" applyAlignment="1">
      <alignment horizontal="center" vertical="center" wrapText="1"/>
    </xf>
    <xf numFmtId="0" fontId="17" fillId="3" borderId="37" xfId="0" applyFont="1" applyFill="1" applyBorder="1" applyAlignment="1">
      <alignment horizontal="left" vertical="center" wrapText="1"/>
    </xf>
    <xf numFmtId="0" fontId="19" fillId="3" borderId="37" xfId="0" applyFont="1" applyFill="1" applyBorder="1" applyAlignment="1">
      <alignment vertical="center" wrapText="1"/>
    </xf>
    <xf numFmtId="0" fontId="19" fillId="3" borderId="38" xfId="0" applyFont="1" applyFill="1" applyBorder="1" applyAlignment="1">
      <alignment vertical="center" wrapText="1"/>
    </xf>
    <xf numFmtId="0" fontId="17" fillId="2" borderId="1" xfId="0" applyFont="1" applyFill="1" applyBorder="1" applyAlignment="1">
      <alignment horizontal="left" vertical="center" wrapText="1"/>
    </xf>
    <xf numFmtId="0" fontId="17" fillId="2" borderId="37" xfId="0" applyFont="1" applyFill="1" applyBorder="1" applyAlignment="1">
      <alignment horizontal="center" vertical="center" wrapText="1"/>
    </xf>
    <xf numFmtId="0" fontId="17" fillId="2" borderId="37" xfId="0" applyFont="1" applyFill="1" applyBorder="1" applyAlignment="1">
      <alignment horizontal="left" vertical="center" wrapText="1"/>
    </xf>
    <xf numFmtId="0" fontId="17" fillId="2" borderId="38" xfId="0" applyFont="1" applyFill="1" applyBorder="1" applyAlignment="1">
      <alignment horizontal="left" vertical="center" wrapText="1"/>
    </xf>
    <xf numFmtId="3" fontId="19" fillId="0" borderId="26" xfId="0" applyNumberFormat="1" applyFont="1" applyFill="1" applyBorder="1" applyAlignment="1">
      <alignment horizontal="center" vertical="center" wrapText="1"/>
    </xf>
    <xf numFmtId="0" fontId="17" fillId="3" borderId="34" xfId="0" applyFont="1" applyFill="1" applyBorder="1" applyAlignment="1">
      <alignment vertical="center" wrapText="1"/>
    </xf>
    <xf numFmtId="0" fontId="17" fillId="3" borderId="34" xfId="0" applyFont="1" applyFill="1" applyBorder="1" applyAlignment="1">
      <alignment horizontal="center" vertical="center" wrapText="1"/>
    </xf>
    <xf numFmtId="0" fontId="48" fillId="0" borderId="15" xfId="0" applyFont="1" applyFill="1" applyBorder="1" applyAlignment="1" applyProtection="1">
      <alignment horizontal="justify" vertical="center" wrapText="1"/>
      <protection locked="0"/>
    </xf>
    <xf numFmtId="0" fontId="48" fillId="0" borderId="61" xfId="0" applyFont="1" applyFill="1" applyBorder="1" applyAlignment="1" applyProtection="1">
      <alignment horizontal="center" vertical="center" wrapText="1"/>
      <protection locked="0"/>
    </xf>
    <xf numFmtId="0" fontId="19" fillId="0" borderId="42" xfId="0" applyFont="1" applyBorder="1" applyAlignment="1">
      <alignment horizontal="left" vertical="center" wrapText="1"/>
    </xf>
    <xf numFmtId="0" fontId="19" fillId="0" borderId="1" xfId="0" applyFont="1" applyBorder="1" applyAlignment="1" applyProtection="1">
      <alignment horizontal="center" vertical="center" wrapText="1"/>
      <protection locked="0"/>
    </xf>
    <xf numFmtId="0" fontId="19" fillId="0" borderId="39" xfId="0" applyFont="1" applyBorder="1" applyAlignment="1">
      <alignment horizontal="center" vertical="center" wrapText="1"/>
    </xf>
    <xf numFmtId="0" fontId="48" fillId="0" borderId="39" xfId="0" applyFont="1" applyBorder="1" applyAlignment="1">
      <alignment horizontal="center" vertical="center" wrapText="1"/>
    </xf>
    <xf numFmtId="0" fontId="17" fillId="3" borderId="29" xfId="0" applyFont="1" applyFill="1" applyBorder="1" applyAlignment="1">
      <alignment horizontal="center" vertical="center" wrapText="1"/>
    </xf>
    <xf numFmtId="0" fontId="17" fillId="3" borderId="29" xfId="0" applyFont="1" applyFill="1" applyBorder="1" applyAlignment="1">
      <alignment horizontal="left" vertical="center" wrapText="1"/>
    </xf>
    <xf numFmtId="0" fontId="19" fillId="0" borderId="1" xfId="0" applyFont="1" applyFill="1" applyBorder="1" applyAlignment="1" applyProtection="1">
      <alignment horizontal="left" vertical="center" wrapText="1"/>
      <protection locked="0"/>
    </xf>
    <xf numFmtId="0" fontId="19" fillId="0" borderId="39" xfId="0" applyFont="1" applyBorder="1" applyAlignment="1" applyProtection="1">
      <alignment horizontal="center" vertical="center" wrapText="1"/>
      <protection locked="0"/>
    </xf>
    <xf numFmtId="0" fontId="19" fillId="0" borderId="39" xfId="0" applyFont="1" applyBorder="1" applyAlignment="1" applyProtection="1">
      <alignment horizontal="left" vertical="center" wrapText="1"/>
      <protection locked="0"/>
    </xf>
    <xf numFmtId="0" fontId="19" fillId="0" borderId="0" xfId="0" applyFont="1" applyAlignment="1">
      <alignment vertical="center" wrapText="1"/>
    </xf>
    <xf numFmtId="0" fontId="19" fillId="0" borderId="0" xfId="0" applyFont="1" applyAlignment="1">
      <alignment horizontal="center" vertical="center" wrapText="1"/>
    </xf>
    <xf numFmtId="49" fontId="19" fillId="0" borderId="41" xfId="0" applyNumberFormat="1" applyFont="1" applyFill="1" applyBorder="1" applyAlignment="1">
      <alignment vertical="center"/>
    </xf>
    <xf numFmtId="3" fontId="19" fillId="0" borderId="26" xfId="0" applyNumberFormat="1" applyFont="1" applyFill="1" applyBorder="1" applyAlignment="1">
      <alignment horizontal="left" vertical="center" wrapText="1"/>
    </xf>
    <xf numFmtId="3" fontId="19" fillId="0" borderId="26" xfId="0" applyNumberFormat="1" applyFont="1" applyFill="1" applyBorder="1" applyAlignment="1">
      <alignment vertical="center" wrapText="1"/>
    </xf>
    <xf numFmtId="0" fontId="17" fillId="0" borderId="26" xfId="0" applyFont="1" applyFill="1" applyBorder="1" applyAlignment="1">
      <alignment vertical="center" wrapText="1"/>
    </xf>
    <xf numFmtId="3" fontId="19" fillId="0" borderId="27" xfId="0" applyNumberFormat="1" applyFont="1" applyFill="1" applyBorder="1" applyAlignment="1">
      <alignment vertical="center" wrapText="1"/>
    </xf>
    <xf numFmtId="0" fontId="17" fillId="0" borderId="26" xfId="0" applyFont="1" applyBorder="1" applyAlignment="1">
      <alignment horizontal="center" vertical="center"/>
    </xf>
    <xf numFmtId="0" fontId="21" fillId="0" borderId="26" xfId="0" applyFont="1" applyBorder="1" applyAlignment="1">
      <alignment horizontal="left" vertical="center" wrapText="1"/>
    </xf>
    <xf numFmtId="0" fontId="17" fillId="0" borderId="26" xfId="0" applyFont="1" applyBorder="1" applyAlignment="1">
      <alignment horizontal="left" vertical="center" wrapText="1"/>
    </xf>
    <xf numFmtId="0" fontId="17" fillId="3" borderId="33" xfId="0" applyFont="1" applyFill="1" applyBorder="1" applyAlignment="1">
      <alignment vertical="center"/>
    </xf>
    <xf numFmtId="0" fontId="17" fillId="3" borderId="34" xfId="0" applyFont="1" applyFill="1" applyBorder="1" applyAlignment="1">
      <alignment horizontal="left" vertical="center" wrapText="1"/>
    </xf>
    <xf numFmtId="0" fontId="17" fillId="3" borderId="35" xfId="0" applyFont="1" applyFill="1" applyBorder="1" applyAlignment="1">
      <alignment vertical="center" wrapText="1"/>
    </xf>
    <xf numFmtId="0" fontId="48" fillId="0" borderId="0" xfId="0" applyFont="1" applyAlignment="1">
      <alignment vertical="center"/>
    </xf>
    <xf numFmtId="0" fontId="19" fillId="0" borderId="3" xfId="0" applyFont="1" applyBorder="1" applyAlignment="1">
      <alignment vertical="center" wrapText="1"/>
    </xf>
    <xf numFmtId="0" fontId="48" fillId="0" borderId="3" xfId="0" applyFont="1" applyBorder="1" applyAlignment="1">
      <alignment vertical="center" wrapText="1"/>
    </xf>
    <xf numFmtId="0" fontId="19" fillId="0" borderId="1" xfId="0" applyFont="1" applyBorder="1" applyAlignment="1">
      <alignment horizontal="left" vertical="center" wrapText="1" shrinkToFit="1"/>
    </xf>
    <xf numFmtId="14" fontId="19" fillId="0" borderId="1" xfId="0" applyNumberFormat="1" applyFont="1" applyBorder="1" applyAlignment="1">
      <alignment horizontal="left" vertical="center" wrapText="1" shrinkToFit="1"/>
    </xf>
    <xf numFmtId="0" fontId="19" fillId="0" borderId="3" xfId="0" applyFont="1" applyBorder="1" applyAlignment="1">
      <alignment horizontal="left" vertical="center" wrapText="1" shrinkToFit="1"/>
    </xf>
    <xf numFmtId="0" fontId="19" fillId="3" borderId="29" xfId="0" applyFont="1" applyFill="1" applyBorder="1" applyAlignment="1">
      <alignment vertical="center" wrapText="1"/>
    </xf>
    <xf numFmtId="0" fontId="19" fillId="3" borderId="30" xfId="0" applyFont="1" applyFill="1" applyBorder="1" applyAlignment="1">
      <alignment vertical="center" wrapText="1"/>
    </xf>
    <xf numFmtId="0" fontId="19" fillId="0" borderId="1" xfId="0" applyFont="1" applyBorder="1" applyAlignment="1">
      <alignment vertical="center" wrapText="1" shrinkToFit="1"/>
    </xf>
    <xf numFmtId="0" fontId="19" fillId="0" borderId="3" xfId="0" applyFont="1" applyBorder="1" applyAlignment="1">
      <alignment vertical="center" wrapText="1" shrinkToFit="1"/>
    </xf>
    <xf numFmtId="0" fontId="48" fillId="0" borderId="1" xfId="0" applyFont="1" applyBorder="1" applyAlignment="1">
      <alignment vertical="center" wrapText="1" shrinkToFit="1"/>
    </xf>
    <xf numFmtId="0" fontId="48" fillId="0" borderId="3" xfId="0" applyFont="1" applyBorder="1" applyAlignment="1">
      <alignment vertical="center" wrapText="1" shrinkToFit="1"/>
    </xf>
    <xf numFmtId="49" fontId="17" fillId="0" borderId="8" xfId="0" applyNumberFormat="1" applyFont="1" applyBorder="1" applyAlignment="1">
      <alignment horizontal="center" vertical="center"/>
    </xf>
    <xf numFmtId="49" fontId="19" fillId="0" borderId="0" xfId="0" applyNumberFormat="1" applyFont="1" applyAlignment="1">
      <alignment vertical="center"/>
    </xf>
    <xf numFmtId="0" fontId="19" fillId="0" borderId="0" xfId="0" applyFont="1" applyAlignment="1">
      <alignment horizontal="left" vertical="center" wrapText="1"/>
    </xf>
    <xf numFmtId="0" fontId="48" fillId="12" borderId="1" xfId="0" applyFont="1" applyFill="1" applyBorder="1" applyAlignment="1" applyProtection="1">
      <alignment horizontal="left" vertical="center" wrapText="1"/>
      <protection locked="0"/>
    </xf>
    <xf numFmtId="0" fontId="48" fillId="0" borderId="1" xfId="0" applyFont="1" applyBorder="1" applyAlignment="1">
      <alignment horizontal="left" vertical="center" wrapText="1" shrinkToFit="1"/>
    </xf>
    <xf numFmtId="0" fontId="48" fillId="0" borderId="3" xfId="0" applyFont="1" applyBorder="1" applyAlignment="1">
      <alignment horizontal="center" vertical="center" wrapText="1" shrinkToFit="1"/>
    </xf>
    <xf numFmtId="0" fontId="19" fillId="12" borderId="1" xfId="0" applyFont="1" applyFill="1" applyBorder="1" applyAlignment="1" applyProtection="1">
      <alignment horizontal="left" vertical="center" wrapText="1"/>
      <protection locked="0"/>
    </xf>
    <xf numFmtId="0" fontId="19" fillId="0" borderId="3" xfId="0" applyFont="1" applyBorder="1" applyAlignment="1">
      <alignment horizontal="center" vertical="center" wrapText="1" shrinkToFit="1"/>
    </xf>
    <xf numFmtId="0" fontId="19" fillId="0" borderId="1" xfId="0" applyFont="1" applyBorder="1" applyAlignment="1">
      <alignment horizontal="center" vertical="center" wrapText="1" shrinkToFit="1"/>
    </xf>
    <xf numFmtId="0" fontId="48" fillId="0" borderId="3" xfId="0" applyFont="1" applyBorder="1" applyAlignment="1">
      <alignment horizontal="left" vertical="center" wrapText="1"/>
    </xf>
    <xf numFmtId="14" fontId="19" fillId="0" borderId="1" xfId="0" applyNumberFormat="1" applyFont="1" applyBorder="1" applyAlignment="1">
      <alignment horizontal="center" vertical="center" wrapText="1"/>
    </xf>
    <xf numFmtId="14" fontId="19" fillId="0" borderId="3" xfId="0" applyNumberFormat="1" applyFont="1" applyBorder="1" applyAlignment="1">
      <alignment horizontal="center" vertical="center" wrapText="1"/>
    </xf>
    <xf numFmtId="0" fontId="19" fillId="0" borderId="39" xfId="0" applyFont="1" applyFill="1" applyBorder="1" applyAlignment="1" applyProtection="1">
      <alignment horizontal="left" vertical="center" wrapText="1"/>
      <protection locked="0"/>
    </xf>
    <xf numFmtId="14" fontId="48" fillId="0" borderId="1" xfId="0" applyNumberFormat="1" applyFont="1" applyBorder="1" applyAlignment="1">
      <alignment horizontal="center" vertical="center" wrapText="1"/>
    </xf>
    <xf numFmtId="14" fontId="48" fillId="0" borderId="3" xfId="0" applyNumberFormat="1" applyFont="1" applyBorder="1" applyAlignment="1">
      <alignment horizontal="center" vertical="center" wrapText="1"/>
    </xf>
    <xf numFmtId="0" fontId="12" fillId="0" borderId="12" xfId="0" applyFont="1" applyFill="1" applyBorder="1"/>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31" xfId="0" applyFont="1" applyFill="1" applyBorder="1" applyAlignment="1">
      <alignment horizontal="center" vertical="center" wrapText="1"/>
    </xf>
    <xf numFmtId="49" fontId="29" fillId="0" borderId="0" xfId="0" applyNumberFormat="1" applyFont="1" applyAlignment="1">
      <alignment horizontal="center" vertical="center"/>
    </xf>
    <xf numFmtId="0" fontId="28" fillId="0" borderId="26" xfId="0" applyFont="1" applyFill="1" applyBorder="1" applyAlignment="1">
      <alignment vertical="center" wrapText="1"/>
    </xf>
    <xf numFmtId="0" fontId="28" fillId="0" borderId="26" xfId="0" applyFont="1" applyFill="1" applyBorder="1" applyAlignment="1">
      <alignment vertical="center"/>
    </xf>
    <xf numFmtId="0" fontId="29" fillId="12" borderId="39" xfId="0" applyFont="1" applyFill="1" applyBorder="1" applyAlignment="1">
      <alignment vertical="center" wrapText="1"/>
    </xf>
    <xf numFmtId="0" fontId="29" fillId="12" borderId="1" xfId="0" applyFont="1" applyFill="1" applyBorder="1" applyAlignment="1" applyProtection="1">
      <alignment horizontal="center" vertical="center" wrapText="1"/>
      <protection locked="0"/>
    </xf>
    <xf numFmtId="0" fontId="29" fillId="12" borderId="1" xfId="0" applyFont="1" applyFill="1" applyBorder="1" applyAlignment="1" applyProtection="1">
      <alignment horizontal="left" vertical="center" wrapText="1"/>
      <protection locked="0"/>
    </xf>
    <xf numFmtId="14" fontId="29" fillId="12" borderId="3" xfId="0" applyNumberFormat="1" applyFont="1" applyFill="1" applyBorder="1" applyAlignment="1" applyProtection="1">
      <alignment horizontal="center" vertical="center" wrapText="1"/>
      <protection locked="0"/>
    </xf>
    <xf numFmtId="0" fontId="29" fillId="12" borderId="0" xfId="0" applyFont="1" applyFill="1" applyAlignment="1">
      <alignment vertical="center"/>
    </xf>
    <xf numFmtId="0" fontId="12" fillId="12" borderId="7" xfId="0" applyFont="1" applyFill="1" applyBorder="1" applyAlignment="1">
      <alignment horizontal="justify" vertical="center" wrapText="1"/>
    </xf>
    <xf numFmtId="0" fontId="59" fillId="12" borderId="1" xfId="0" applyFont="1" applyFill="1" applyBorder="1" applyAlignment="1" applyProtection="1">
      <alignment vertical="top" wrapText="1"/>
      <protection locked="0"/>
    </xf>
    <xf numFmtId="0" fontId="59" fillId="12" borderId="1" xfId="0" applyFont="1" applyFill="1" applyBorder="1" applyAlignment="1">
      <alignment horizontal="center" vertical="center" wrapText="1"/>
    </xf>
    <xf numFmtId="0" fontId="59" fillId="12" borderId="1" xfId="0" applyFont="1" applyFill="1" applyBorder="1" applyAlignment="1">
      <alignment horizontal="center" vertical="center"/>
    </xf>
    <xf numFmtId="0" fontId="59" fillId="12" borderId="1" xfId="0" applyFont="1" applyFill="1" applyBorder="1" applyAlignment="1" applyProtection="1">
      <alignment horizontal="center" vertical="top" wrapText="1"/>
      <protection locked="0"/>
    </xf>
    <xf numFmtId="0" fontId="59" fillId="12" borderId="1" xfId="0" applyFont="1" applyFill="1" applyBorder="1" applyAlignment="1">
      <alignment vertical="top" wrapText="1"/>
    </xf>
    <xf numFmtId="0" fontId="59" fillId="12" borderId="3" xfId="0" applyFont="1" applyFill="1" applyBorder="1" applyAlignment="1">
      <alignment vertical="top" wrapText="1"/>
    </xf>
    <xf numFmtId="49" fontId="29" fillId="0" borderId="41" xfId="0" applyNumberFormat="1" applyFont="1" applyFill="1" applyBorder="1" applyAlignment="1">
      <alignment horizontal="center" vertical="center"/>
    </xf>
    <xf numFmtId="3" fontId="29" fillId="0" borderId="26" xfId="0" applyNumberFormat="1" applyFont="1" applyFill="1" applyBorder="1" applyAlignment="1">
      <alignment horizontal="center" vertical="center"/>
    </xf>
    <xf numFmtId="3" fontId="29" fillId="0" borderId="26" xfId="0" applyNumberFormat="1" applyFont="1" applyFill="1" applyBorder="1" applyAlignment="1">
      <alignment vertical="center"/>
    </xf>
    <xf numFmtId="3" fontId="29" fillId="0" borderId="27" xfId="0" applyNumberFormat="1" applyFont="1" applyFill="1" applyBorder="1" applyAlignment="1">
      <alignment vertical="center"/>
    </xf>
    <xf numFmtId="0" fontId="29" fillId="0" borderId="27" xfId="0" applyFont="1" applyBorder="1" applyAlignment="1">
      <alignment vertical="center"/>
    </xf>
    <xf numFmtId="9" fontId="21" fillId="0" borderId="2" xfId="2" applyFont="1" applyFill="1" applyBorder="1" applyAlignment="1">
      <alignment vertical="center" wrapText="1"/>
    </xf>
    <xf numFmtId="9" fontId="54" fillId="0" borderId="29" xfId="2" applyFont="1" applyFill="1" applyBorder="1" applyAlignment="1">
      <alignment horizontal="center" vertical="center"/>
    </xf>
    <xf numFmtId="9" fontId="54" fillId="0" borderId="29" xfId="2" applyFont="1" applyFill="1" applyBorder="1" applyAlignment="1">
      <alignment vertical="center"/>
    </xf>
    <xf numFmtId="9" fontId="54" fillId="0" borderId="47" xfId="2" applyFont="1" applyFill="1" applyBorder="1" applyAlignment="1">
      <alignment vertical="center"/>
    </xf>
    <xf numFmtId="0" fontId="54" fillId="0" borderId="4" xfId="0" applyFont="1" applyFill="1" applyBorder="1" applyAlignment="1">
      <alignment horizontal="right" vertical="top"/>
    </xf>
    <xf numFmtId="3" fontId="54" fillId="0" borderId="5" xfId="0" applyNumberFormat="1" applyFont="1" applyFill="1" applyBorder="1" applyAlignment="1"/>
    <xf numFmtId="0" fontId="19" fillId="0" borderId="6" xfId="0" applyFont="1" applyFill="1" applyBorder="1" applyAlignment="1">
      <alignment horizontal="left" vertical="top" wrapText="1"/>
    </xf>
    <xf numFmtId="0" fontId="12" fillId="0" borderId="9" xfId="0" applyFont="1" applyBorder="1" applyAlignment="1">
      <alignment horizontal="left" vertical="center"/>
    </xf>
    <xf numFmtId="37" fontId="12" fillId="0" borderId="1" xfId="2" applyNumberFormat="1" applyFont="1" applyFill="1" applyBorder="1" applyAlignment="1">
      <alignment horizontal="center" vertical="center"/>
    </xf>
    <xf numFmtId="4" fontId="12" fillId="12" borderId="1" xfId="0" applyNumberFormat="1" applyFont="1" applyFill="1" applyBorder="1" applyAlignment="1">
      <alignment horizontal="center" vertical="center"/>
    </xf>
    <xf numFmtId="3" fontId="12" fillId="12" borderId="1" xfId="0" applyNumberFormat="1" applyFont="1" applyFill="1" applyBorder="1" applyAlignment="1">
      <alignment horizontal="center" vertical="center"/>
    </xf>
    <xf numFmtId="4" fontId="12" fillId="12" borderId="6" xfId="0" applyNumberFormat="1" applyFont="1" applyFill="1" applyBorder="1" applyAlignment="1">
      <alignment horizontal="center" vertical="center"/>
    </xf>
    <xf numFmtId="168" fontId="17" fillId="3" borderId="36" xfId="0" applyNumberFormat="1" applyFont="1" applyFill="1" applyBorder="1" applyAlignment="1">
      <alignment horizontal="center" vertical="center" wrapText="1"/>
    </xf>
    <xf numFmtId="3" fontId="28" fillId="17" borderId="3" xfId="0" applyNumberFormat="1" applyFont="1" applyFill="1" applyBorder="1" applyAlignment="1">
      <alignment horizontal="center" vertical="center"/>
    </xf>
    <xf numFmtId="3" fontId="28" fillId="17" borderId="7" xfId="0" applyNumberFormat="1" applyFont="1" applyFill="1" applyBorder="1" applyAlignment="1">
      <alignment horizontal="center" vertical="center"/>
    </xf>
    <xf numFmtId="9" fontId="19" fillId="12" borderId="1" xfId="2" applyFont="1" applyFill="1" applyBorder="1" applyAlignment="1">
      <alignment horizontal="right" vertical="center"/>
    </xf>
    <xf numFmtId="43" fontId="29" fillId="12" borderId="1" xfId="3" applyFont="1" applyFill="1" applyBorder="1" applyAlignment="1">
      <alignment horizontal="right" vertical="center" wrapText="1"/>
    </xf>
    <xf numFmtId="49" fontId="12" fillId="12" borderId="3" xfId="0" applyNumberFormat="1" applyFont="1" applyFill="1" applyBorder="1" applyAlignment="1">
      <alignment horizontal="justify" vertical="center" wrapText="1"/>
    </xf>
    <xf numFmtId="15" fontId="12" fillId="12" borderId="3" xfId="0" applyNumberFormat="1" applyFont="1" applyFill="1" applyBorder="1" applyAlignment="1">
      <alignment horizontal="justify" vertical="center" wrapText="1"/>
    </xf>
    <xf numFmtId="15" fontId="12" fillId="12" borderId="7" xfId="0" applyNumberFormat="1" applyFont="1" applyFill="1" applyBorder="1" applyAlignment="1">
      <alignment horizontal="justify" vertical="center" wrapText="1"/>
    </xf>
    <xf numFmtId="3" fontId="19" fillId="13" borderId="1" xfId="0" applyNumberFormat="1" applyFont="1" applyFill="1" applyBorder="1" applyAlignment="1">
      <alignment horizontal="center" vertical="center" wrapText="1"/>
    </xf>
    <xf numFmtId="0" fontId="29" fillId="12" borderId="1" xfId="0" applyFont="1" applyFill="1" applyBorder="1" applyAlignment="1">
      <alignment vertical="center" wrapText="1"/>
    </xf>
    <xf numFmtId="0" fontId="29" fillId="12" borderId="1" xfId="0" applyFont="1" applyFill="1" applyBorder="1" applyAlignment="1">
      <alignment horizontal="center" vertical="center" wrapText="1"/>
    </xf>
    <xf numFmtId="0" fontId="17" fillId="2" borderId="22" xfId="0" applyFont="1" applyFill="1" applyBorder="1" applyAlignment="1">
      <alignment horizontal="center" vertical="center" wrapText="1"/>
    </xf>
    <xf numFmtId="4" fontId="40" fillId="7" borderId="1" xfId="3" applyNumberFormat="1" applyFont="1" applyFill="1" applyBorder="1" applyAlignment="1">
      <alignment horizontal="right" vertical="center" wrapText="1"/>
    </xf>
    <xf numFmtId="4" fontId="19" fillId="0" borderId="44" xfId="0" applyNumberFormat="1" applyFont="1" applyBorder="1" applyAlignment="1">
      <alignment horizontal="right" vertical="center" wrapText="1"/>
    </xf>
    <xf numFmtId="37" fontId="12" fillId="0" borderId="0" xfId="0" applyNumberFormat="1" applyFont="1" applyBorder="1" applyAlignment="1">
      <alignment vertical="center"/>
    </xf>
    <xf numFmtId="1" fontId="19" fillId="0" borderId="1" xfId="0" applyNumberFormat="1" applyFont="1" applyFill="1" applyBorder="1" applyAlignment="1">
      <alignment horizontal="center" vertical="center"/>
    </xf>
    <xf numFmtId="1" fontId="55" fillId="0" borderId="1" xfId="0" applyNumberFormat="1" applyFont="1" applyFill="1" applyBorder="1" applyAlignment="1">
      <alignment horizontal="center" vertical="center"/>
    </xf>
    <xf numFmtId="0" fontId="15" fillId="12" borderId="8" xfId="0" applyFont="1" applyFill="1" applyBorder="1" applyAlignment="1">
      <alignment horizontal="center" vertical="center" wrapText="1"/>
    </xf>
    <xf numFmtId="0" fontId="15" fillId="12"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6" xfId="0" applyFont="1" applyBorder="1" applyAlignment="1">
      <alignment horizontal="center" vertical="center" wrapText="1"/>
    </xf>
    <xf numFmtId="3" fontId="12" fillId="0" borderId="26" xfId="0" applyNumberFormat="1" applyFont="1" applyFill="1" applyBorder="1" applyAlignment="1">
      <alignment horizontal="center" vertical="center"/>
    </xf>
    <xf numFmtId="169" fontId="36" fillId="0" borderId="1" xfId="1" applyNumberFormat="1" applyFont="1" applyFill="1" applyBorder="1" applyAlignment="1">
      <alignment horizontal="center" vertical="center" wrapText="1"/>
    </xf>
    <xf numFmtId="9" fontId="17" fillId="0" borderId="28" xfId="2" applyFont="1" applyFill="1" applyBorder="1" applyAlignment="1">
      <alignment vertical="center"/>
    </xf>
    <xf numFmtId="0" fontId="19" fillId="0" borderId="1" xfId="0" applyFont="1" applyFill="1" applyBorder="1" applyAlignment="1">
      <alignment horizontal="center" vertical="center"/>
    </xf>
    <xf numFmtId="9" fontId="51" fillId="0" borderId="28" xfId="2" applyFont="1" applyFill="1" applyBorder="1" applyAlignment="1">
      <alignment vertical="center"/>
    </xf>
    <xf numFmtId="0" fontId="50" fillId="0" borderId="0" xfId="0" applyFont="1" applyFill="1" applyBorder="1" applyAlignment="1"/>
    <xf numFmtId="9" fontId="51" fillId="0" borderId="37" xfId="2" applyFont="1" applyFill="1" applyBorder="1" applyAlignment="1">
      <alignment horizontal="center" vertical="center"/>
    </xf>
    <xf numFmtId="9" fontId="51" fillId="0" borderId="37" xfId="2" applyFont="1" applyFill="1" applyBorder="1" applyAlignment="1">
      <alignment vertical="center"/>
    </xf>
    <xf numFmtId="9" fontId="51" fillId="0" borderId="39" xfId="2" applyFont="1" applyFill="1" applyBorder="1" applyAlignment="1">
      <alignment vertical="center"/>
    </xf>
    <xf numFmtId="0" fontId="50" fillId="0" borderId="1" xfId="0" applyFont="1" applyFill="1" applyBorder="1" applyAlignment="1">
      <alignment horizontal="right" vertical="top"/>
    </xf>
    <xf numFmtId="3" fontId="50" fillId="0" borderId="38" xfId="0" applyNumberFormat="1" applyFont="1" applyFill="1" applyBorder="1" applyAlignment="1"/>
    <xf numFmtId="0" fontId="50" fillId="0" borderId="0" xfId="0" applyFont="1" applyFill="1" applyAlignment="1"/>
    <xf numFmtId="0" fontId="50" fillId="0" borderId="1" xfId="0" applyFont="1" applyFill="1" applyBorder="1" applyAlignment="1">
      <alignment horizontal="center" vertical="center"/>
    </xf>
    <xf numFmtId="3" fontId="50" fillId="0" borderId="1" xfId="0" applyNumberFormat="1" applyFont="1" applyFill="1" applyBorder="1" applyAlignment="1">
      <alignment horizontal="center" vertical="center"/>
    </xf>
    <xf numFmtId="3" fontId="50" fillId="0" borderId="1" xfId="0" applyNumberFormat="1" applyFont="1" applyFill="1" applyBorder="1" applyAlignment="1">
      <alignment vertical="center"/>
    </xf>
    <xf numFmtId="1" fontId="50" fillId="0" borderId="1" xfId="0" applyNumberFormat="1" applyFont="1" applyFill="1" applyBorder="1" applyAlignment="1">
      <alignment horizontal="center" vertical="center"/>
    </xf>
    <xf numFmtId="0" fontId="51" fillId="6" borderId="1" xfId="0" applyFont="1" applyFill="1" applyBorder="1" applyAlignment="1">
      <alignment vertical="center"/>
    </xf>
    <xf numFmtId="9" fontId="50" fillId="0" borderId="1" xfId="2" applyFont="1" applyFill="1" applyBorder="1" applyAlignment="1">
      <alignment vertical="center"/>
    </xf>
    <xf numFmtId="0" fontId="50" fillId="0" borderId="1" xfId="0" applyFont="1" applyFill="1" applyBorder="1" applyAlignment="1">
      <alignment vertical="center"/>
    </xf>
    <xf numFmtId="0" fontId="50" fillId="0" borderId="1" xfId="0" applyFont="1" applyFill="1" applyBorder="1" applyAlignment="1">
      <alignment vertical="top" wrapText="1"/>
    </xf>
    <xf numFmtId="0" fontId="50" fillId="0" borderId="38" xfId="0" applyFont="1" applyFill="1" applyBorder="1" applyAlignment="1">
      <alignment vertical="top" wrapText="1"/>
    </xf>
    <xf numFmtId="0" fontId="50" fillId="0" borderId="0" xfId="0" applyFont="1" applyFill="1" applyAlignment="1">
      <alignment vertical="center"/>
    </xf>
    <xf numFmtId="0" fontId="51" fillId="0" borderId="0" xfId="0" applyFont="1" applyFill="1" applyBorder="1" applyAlignment="1"/>
    <xf numFmtId="0" fontId="51" fillId="0" borderId="1" xfId="0" applyFont="1" applyFill="1" applyBorder="1" applyAlignment="1">
      <alignment horizontal="right" vertical="top"/>
    </xf>
    <xf numFmtId="3" fontId="51" fillId="0" borderId="38" xfId="0" applyNumberFormat="1" applyFont="1" applyFill="1" applyBorder="1" applyAlignment="1"/>
    <xf numFmtId="0" fontId="51" fillId="0" borderId="0" xfId="0" applyFont="1" applyFill="1" applyAlignment="1"/>
    <xf numFmtId="170" fontId="50" fillId="0" borderId="1" xfId="2" applyNumberFormat="1" applyFont="1" applyFill="1" applyBorder="1" applyAlignment="1">
      <alignment vertical="center"/>
    </xf>
    <xf numFmtId="9" fontId="51" fillId="0" borderId="36" xfId="2" applyFont="1" applyFill="1" applyBorder="1" applyAlignment="1">
      <alignment vertical="center"/>
    </xf>
    <xf numFmtId="0" fontId="51" fillId="0" borderId="37" xfId="0" applyFont="1" applyFill="1" applyBorder="1" applyAlignment="1"/>
    <xf numFmtId="3" fontId="50" fillId="0" borderId="3" xfId="0" applyNumberFormat="1" applyFont="1" applyFill="1" applyBorder="1" applyAlignment="1"/>
    <xf numFmtId="0" fontId="50" fillId="0" borderId="3" xfId="0" applyFont="1" applyFill="1" applyBorder="1" applyAlignment="1">
      <alignment horizontal="left" vertical="center"/>
    </xf>
    <xf numFmtId="3" fontId="51" fillId="0" borderId="3" xfId="0" applyNumberFormat="1" applyFont="1" applyFill="1" applyBorder="1" applyAlignment="1"/>
    <xf numFmtId="171" fontId="50" fillId="0" borderId="1" xfId="0" applyNumberFormat="1" applyFont="1" applyFill="1" applyBorder="1" applyAlignment="1">
      <alignment vertical="center"/>
    </xf>
    <xf numFmtId="0" fontId="19" fillId="0" borderId="3" xfId="0" applyFont="1" applyFill="1" applyBorder="1" applyAlignment="1">
      <alignment horizontal="left" vertical="center" wrapText="1"/>
    </xf>
    <xf numFmtId="3" fontId="50" fillId="0" borderId="1" xfId="0" applyNumberFormat="1" applyFont="1" applyFill="1" applyBorder="1" applyAlignment="1">
      <alignment horizontal="right" vertical="center"/>
    </xf>
    <xf numFmtId="0" fontId="19" fillId="0" borderId="3" xfId="0" applyFont="1" applyFill="1" applyBorder="1" applyAlignment="1">
      <alignment horizontal="left" vertical="top" wrapText="1"/>
    </xf>
    <xf numFmtId="0" fontId="19" fillId="0" borderId="0" xfId="0" applyFont="1" applyFill="1" applyBorder="1" applyAlignment="1"/>
    <xf numFmtId="0" fontId="19" fillId="0" borderId="6" xfId="0" applyFont="1" applyFill="1" applyBorder="1" applyAlignment="1">
      <alignment horizontal="center" vertical="center" wrapText="1"/>
    </xf>
    <xf numFmtId="3" fontId="19" fillId="0" borderId="6" xfId="0" applyNumberFormat="1" applyFont="1" applyFill="1" applyBorder="1" applyAlignment="1">
      <alignment horizontal="center" vertical="center" wrapText="1"/>
    </xf>
    <xf numFmtId="1" fontId="19" fillId="0" borderId="6" xfId="0" applyNumberFormat="1" applyFont="1" applyFill="1" applyBorder="1" applyAlignment="1">
      <alignment horizontal="center" vertical="center"/>
    </xf>
    <xf numFmtId="9" fontId="19" fillId="0" borderId="6" xfId="2" applyFont="1" applyFill="1" applyBorder="1" applyAlignment="1">
      <alignment horizontal="left" vertical="center"/>
    </xf>
    <xf numFmtId="0" fontId="19" fillId="0" borderId="6" xfId="0" applyFont="1" applyFill="1" applyBorder="1" applyAlignment="1">
      <alignment horizontal="left" vertical="center"/>
    </xf>
    <xf numFmtId="0" fontId="19" fillId="0" borderId="7" xfId="0" applyFont="1" applyFill="1" applyBorder="1" applyAlignment="1">
      <alignment horizontal="left" vertical="top" wrapText="1"/>
    </xf>
    <xf numFmtId="0" fontId="19" fillId="0" borderId="0" xfId="0" applyFont="1" applyFill="1" applyAlignment="1">
      <alignment horizontal="left" vertical="center"/>
    </xf>
    <xf numFmtId="3" fontId="19" fillId="0" borderId="6" xfId="0" applyNumberFormat="1" applyFont="1" applyFill="1" applyBorder="1" applyAlignment="1">
      <alignment horizontal="center" vertical="center"/>
    </xf>
    <xf numFmtId="171" fontId="19" fillId="0" borderId="1" xfId="0" applyNumberFormat="1" applyFont="1" applyFill="1" applyBorder="1" applyAlignment="1">
      <alignment horizontal="center" vertical="center"/>
    </xf>
    <xf numFmtId="0" fontId="68" fillId="0" borderId="1" xfId="0" applyFont="1" applyBorder="1" applyAlignment="1">
      <alignment horizontal="center" vertical="center" wrapText="1"/>
    </xf>
    <xf numFmtId="3" fontId="68" fillId="0" borderId="1" xfId="0" applyNumberFormat="1" applyFont="1" applyBorder="1" applyAlignment="1">
      <alignment horizontal="center" vertical="center" wrapText="1"/>
    </xf>
    <xf numFmtId="0" fontId="68" fillId="0" borderId="6" xfId="0" applyFont="1" applyBorder="1" applyAlignment="1">
      <alignment horizontal="center" vertical="center" wrapText="1"/>
    </xf>
    <xf numFmtId="0" fontId="68" fillId="0" borderId="6" xfId="0" applyFont="1" applyFill="1" applyBorder="1" applyAlignment="1">
      <alignment horizontal="center" vertical="center" wrapText="1"/>
    </xf>
    <xf numFmtId="0" fontId="69" fillId="0" borderId="1" xfId="0" applyFont="1" applyFill="1" applyBorder="1" applyAlignment="1">
      <alignment vertical="center"/>
    </xf>
    <xf numFmtId="9" fontId="70" fillId="0" borderId="37" xfId="2" applyFont="1" applyFill="1" applyBorder="1" applyAlignment="1">
      <alignment vertical="center"/>
    </xf>
    <xf numFmtId="3" fontId="71" fillId="0" borderId="1" xfId="0" applyNumberFormat="1" applyFont="1" applyFill="1" applyBorder="1" applyAlignment="1">
      <alignment vertical="center"/>
    </xf>
    <xf numFmtId="0" fontId="70" fillId="0" borderId="1" xfId="0" applyFont="1" applyFill="1" applyBorder="1" applyAlignment="1">
      <alignment vertical="center"/>
    </xf>
    <xf numFmtId="9" fontId="69" fillId="0" borderId="37" xfId="2" applyFont="1" applyFill="1" applyBorder="1" applyAlignment="1">
      <alignment vertical="center"/>
    </xf>
    <xf numFmtId="9" fontId="70" fillId="0" borderId="1" xfId="2" applyFont="1" applyFill="1" applyBorder="1" applyAlignment="1">
      <alignment vertical="center"/>
    </xf>
    <xf numFmtId="171" fontId="71" fillId="0" borderId="1" xfId="0" applyNumberFormat="1" applyFont="1" applyFill="1" applyBorder="1" applyAlignment="1">
      <alignment vertical="center"/>
    </xf>
    <xf numFmtId="3" fontId="72" fillId="12" borderId="1" xfId="0" applyNumberFormat="1" applyFont="1" applyFill="1" applyBorder="1" applyAlignment="1">
      <alignment horizontal="center" vertical="center"/>
    </xf>
    <xf numFmtId="9" fontId="69" fillId="0" borderId="1" xfId="2" applyFont="1" applyFill="1" applyBorder="1" applyAlignment="1">
      <alignment vertical="center"/>
    </xf>
    <xf numFmtId="3" fontId="72" fillId="12" borderId="6" xfId="0" applyNumberFormat="1" applyFont="1" applyFill="1" applyBorder="1" applyAlignment="1">
      <alignment horizontal="center" vertical="center"/>
    </xf>
    <xf numFmtId="0" fontId="55" fillId="0" borderId="4" xfId="0" applyFont="1" applyFill="1" applyBorder="1" applyAlignment="1">
      <alignment vertical="top" wrapText="1"/>
    </xf>
    <xf numFmtId="0" fontId="55" fillId="0" borderId="5" xfId="0" applyFont="1" applyFill="1" applyBorder="1" applyAlignment="1">
      <alignment vertical="top" wrapText="1"/>
    </xf>
    <xf numFmtId="0" fontId="17" fillId="0" borderId="0" xfId="0" applyFont="1" applyFill="1" applyBorder="1" applyAlignment="1">
      <alignment horizontal="right" vertical="top"/>
    </xf>
    <xf numFmtId="0" fontId="55" fillId="0" borderId="15" xfId="0" applyFont="1" applyFill="1" applyBorder="1" applyAlignment="1">
      <alignment vertical="top" wrapText="1"/>
    </xf>
    <xf numFmtId="0" fontId="55" fillId="0" borderId="57" xfId="0" applyFont="1" applyFill="1" applyBorder="1" applyAlignment="1">
      <alignment vertical="top" wrapText="1"/>
    </xf>
    <xf numFmtId="0" fontId="50" fillId="0" borderId="15" xfId="0" applyFont="1" applyFill="1" applyBorder="1" applyAlignment="1">
      <alignment vertical="top" wrapText="1"/>
    </xf>
    <xf numFmtId="0" fontId="50" fillId="0" borderId="17" xfId="0" applyFont="1" applyFill="1" applyBorder="1" applyAlignment="1">
      <alignment horizontal="left" vertical="center"/>
    </xf>
    <xf numFmtId="0" fontId="19" fillId="0" borderId="0" xfId="0" applyFont="1" applyFill="1" applyBorder="1" applyAlignment="1">
      <alignment horizontal="right" vertical="top"/>
    </xf>
    <xf numFmtId="3" fontId="17" fillId="0" borderId="13" xfId="0" applyNumberFormat="1" applyFont="1" applyFill="1" applyBorder="1" applyAlignment="1"/>
    <xf numFmtId="3" fontId="19" fillId="0" borderId="13" xfId="0" applyNumberFormat="1" applyFont="1" applyFill="1" applyBorder="1" applyAlignment="1"/>
    <xf numFmtId="9" fontId="11" fillId="17" borderId="15" xfId="2" applyFont="1" applyFill="1" applyBorder="1" applyAlignment="1">
      <alignment horizontal="center" vertical="center" wrapText="1"/>
    </xf>
    <xf numFmtId="4" fontId="12" fillId="17" borderId="1" xfId="0" applyNumberFormat="1" applyFont="1" applyFill="1" applyBorder="1" applyAlignment="1">
      <alignment horizontal="center" vertical="center"/>
    </xf>
    <xf numFmtId="3" fontId="12" fillId="17" borderId="1" xfId="0" applyNumberFormat="1" applyFont="1" applyFill="1" applyBorder="1" applyAlignment="1">
      <alignment horizontal="center" vertical="center"/>
    </xf>
    <xf numFmtId="4" fontId="12" fillId="17" borderId="6" xfId="0" applyNumberFormat="1" applyFont="1" applyFill="1" applyBorder="1" applyAlignment="1">
      <alignment horizontal="center" vertical="center"/>
    </xf>
    <xf numFmtId="9" fontId="17" fillId="17" borderId="1" xfId="2" applyFont="1" applyFill="1" applyBorder="1" applyAlignment="1">
      <alignment horizontal="center" vertical="center" wrapText="1"/>
    </xf>
    <xf numFmtId="0" fontId="17" fillId="17" borderId="1" xfId="0" applyFont="1" applyFill="1" applyBorder="1" applyAlignment="1">
      <alignment vertical="center"/>
    </xf>
    <xf numFmtId="0" fontId="17" fillId="17" borderId="6" xfId="0" applyFont="1" applyFill="1" applyBorder="1" applyAlignment="1">
      <alignment horizontal="left" vertical="center"/>
    </xf>
    <xf numFmtId="0" fontId="17" fillId="17" borderId="1" xfId="0" applyFont="1" applyFill="1" applyBorder="1" applyAlignment="1">
      <alignment horizontal="center" vertical="center"/>
    </xf>
    <xf numFmtId="0" fontId="17" fillId="17" borderId="6" xfId="0" applyFont="1" applyFill="1" applyBorder="1" applyAlignment="1">
      <alignment horizontal="center" vertical="center"/>
    </xf>
    <xf numFmtId="0" fontId="46" fillId="12" borderId="1" xfId="0" applyFont="1" applyFill="1" applyBorder="1" applyAlignment="1">
      <alignment horizontal="center" vertical="center"/>
    </xf>
    <xf numFmtId="3" fontId="28" fillId="0" borderId="15" xfId="0" applyNumberFormat="1"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wrapText="1"/>
    </xf>
    <xf numFmtId="3" fontId="17" fillId="0" borderId="4" xfId="0" applyNumberFormat="1" applyFont="1" applyFill="1" applyBorder="1" applyAlignment="1">
      <alignment horizontal="center" vertical="center"/>
    </xf>
    <xf numFmtId="3" fontId="17" fillId="4" borderId="4" xfId="0" applyNumberFormat="1" applyFont="1" applyFill="1" applyBorder="1" applyAlignment="1">
      <alignment horizontal="center" vertical="center"/>
    </xf>
    <xf numFmtId="3" fontId="46" fillId="0" borderId="4" xfId="0" applyNumberFormat="1" applyFont="1" applyFill="1" applyBorder="1" applyAlignment="1">
      <alignment horizontal="center" vertical="center"/>
    </xf>
    <xf numFmtId="1" fontId="17" fillId="0" borderId="15" xfId="0" applyNumberFormat="1" applyFont="1" applyFill="1" applyBorder="1" applyAlignment="1">
      <alignment horizontal="center" vertical="center" wrapText="1"/>
    </xf>
    <xf numFmtId="0" fontId="19" fillId="0" borderId="15" xfId="0" applyFont="1" applyFill="1" applyBorder="1" applyAlignment="1">
      <alignment horizontal="left" vertical="center" wrapText="1" indent="1"/>
    </xf>
    <xf numFmtId="0" fontId="50" fillId="0" borderId="15" xfId="0" applyFont="1" applyFill="1" applyBorder="1" applyAlignment="1">
      <alignment horizontal="center" vertical="center" wrapText="1"/>
    </xf>
    <xf numFmtId="3" fontId="50" fillId="0" borderId="15" xfId="0" applyNumberFormat="1" applyFont="1" applyFill="1" applyBorder="1" applyAlignment="1">
      <alignment horizontal="center" vertical="center" wrapText="1"/>
    </xf>
    <xf numFmtId="3" fontId="51" fillId="2" borderId="15" xfId="0" applyNumberFormat="1" applyFont="1" applyFill="1" applyBorder="1" applyAlignment="1">
      <alignment horizontal="center" vertical="center" wrapText="1"/>
    </xf>
    <xf numFmtId="3" fontId="17" fillId="2" borderId="15" xfId="0" applyNumberFormat="1" applyFont="1" applyFill="1" applyBorder="1" applyAlignment="1">
      <alignment horizontal="center" vertical="center" wrapText="1"/>
    </xf>
    <xf numFmtId="3" fontId="19" fillId="0" borderId="15" xfId="0" applyNumberFormat="1" applyFont="1" applyFill="1" applyBorder="1" applyAlignment="1">
      <alignment horizontal="center" vertical="center" wrapText="1"/>
    </xf>
    <xf numFmtId="3" fontId="17" fillId="4" borderId="15" xfId="0" applyNumberFormat="1" applyFont="1" applyFill="1" applyBorder="1" applyAlignment="1">
      <alignment horizontal="center" vertical="center" wrapText="1"/>
    </xf>
    <xf numFmtId="0" fontId="17" fillId="0" borderId="15" xfId="0" applyFont="1" applyFill="1" applyBorder="1" applyAlignment="1">
      <alignment horizontal="center" vertical="center"/>
    </xf>
    <xf numFmtId="0" fontId="46" fillId="0" borderId="15" xfId="0" applyFont="1" applyFill="1" applyBorder="1" applyAlignment="1">
      <alignment horizontal="center" vertical="center"/>
    </xf>
    <xf numFmtId="3" fontId="17" fillId="0" borderId="15" xfId="0" applyNumberFormat="1" applyFont="1" applyFill="1" applyBorder="1" applyAlignment="1">
      <alignment horizontal="center" vertical="center" wrapText="1"/>
    </xf>
    <xf numFmtId="1" fontId="49" fillId="0" borderId="4" xfId="0" applyNumberFormat="1" applyFont="1" applyFill="1" applyBorder="1" applyAlignment="1">
      <alignment horizontal="center" vertical="center" wrapText="1"/>
    </xf>
    <xf numFmtId="0" fontId="49" fillId="0" borderId="4" xfId="0" applyFont="1" applyFill="1" applyBorder="1" applyAlignment="1">
      <alignment horizontal="left" vertical="center" wrapText="1"/>
    </xf>
    <xf numFmtId="0" fontId="49" fillId="0" borderId="4" xfId="0" applyFont="1" applyFill="1" applyBorder="1" applyAlignment="1">
      <alignment horizontal="center" vertical="center" wrapText="1"/>
    </xf>
    <xf numFmtId="3" fontId="49" fillId="0" borderId="4" xfId="0" applyNumberFormat="1" applyFont="1" applyFill="1" applyBorder="1" applyAlignment="1">
      <alignment horizontal="center" vertical="center"/>
    </xf>
    <xf numFmtId="3" fontId="49" fillId="2" borderId="4" xfId="0" applyNumberFormat="1" applyFont="1" applyFill="1" applyBorder="1" applyAlignment="1">
      <alignment horizontal="center" vertical="center"/>
    </xf>
    <xf numFmtId="3" fontId="49" fillId="4" borderId="4" xfId="0" applyNumberFormat="1" applyFont="1" applyFill="1" applyBorder="1" applyAlignment="1">
      <alignment horizontal="center" vertical="center"/>
    </xf>
    <xf numFmtId="3" fontId="47" fillId="0" borderId="15" xfId="0" applyNumberFormat="1" applyFont="1" applyFill="1" applyBorder="1" applyAlignment="1">
      <alignment horizontal="center" vertical="center" wrapText="1"/>
    </xf>
    <xf numFmtId="3" fontId="46" fillId="4" borderId="15" xfId="0" applyNumberFormat="1" applyFont="1" applyFill="1" applyBorder="1" applyAlignment="1">
      <alignment horizontal="center" vertical="center" wrapText="1"/>
    </xf>
    <xf numFmtId="3" fontId="46" fillId="0" borderId="15" xfId="0" applyNumberFormat="1" applyFont="1" applyFill="1" applyBorder="1" applyAlignment="1">
      <alignment horizontal="center" vertical="center" wrapText="1"/>
    </xf>
    <xf numFmtId="1" fontId="17" fillId="0" borderId="4" xfId="0" applyNumberFormat="1" applyFont="1" applyFill="1" applyBorder="1" applyAlignment="1">
      <alignment horizontal="center" vertical="center" wrapText="1"/>
    </xf>
    <xf numFmtId="1" fontId="17" fillId="7" borderId="31" xfId="0" applyNumberFormat="1" applyFont="1" applyFill="1" applyBorder="1" applyAlignment="1">
      <alignment horizontal="center" vertical="center" wrapText="1"/>
    </xf>
    <xf numFmtId="0" fontId="17" fillId="7" borderId="37" xfId="0" applyFont="1" applyFill="1" applyBorder="1" applyAlignment="1">
      <alignment horizontal="left" vertical="center" wrapText="1"/>
    </xf>
    <xf numFmtId="0" fontId="17" fillId="7" borderId="37" xfId="0" applyFont="1" applyFill="1" applyBorder="1" applyAlignment="1">
      <alignment horizontal="center" vertical="center" wrapText="1"/>
    </xf>
    <xf numFmtId="3" fontId="17" fillId="7" borderId="37" xfId="0" applyNumberFormat="1" applyFont="1" applyFill="1" applyBorder="1" applyAlignment="1">
      <alignment horizontal="center" vertical="center"/>
    </xf>
    <xf numFmtId="0" fontId="17" fillId="7" borderId="37" xfId="0" applyFont="1" applyFill="1" applyBorder="1" applyAlignment="1">
      <alignment horizontal="center" vertical="center"/>
    </xf>
    <xf numFmtId="0" fontId="46" fillId="7" borderId="37" xfId="0" applyFont="1" applyFill="1" applyBorder="1" applyAlignment="1">
      <alignment horizontal="center" vertical="center"/>
    </xf>
    <xf numFmtId="3" fontId="46" fillId="7" borderId="37" xfId="0" applyNumberFormat="1" applyFont="1" applyFill="1" applyBorder="1" applyAlignment="1">
      <alignment horizontal="center" vertical="center"/>
    </xf>
    <xf numFmtId="3" fontId="17" fillId="7" borderId="39" xfId="0" applyNumberFormat="1" applyFont="1" applyFill="1" applyBorder="1" applyAlignment="1">
      <alignment horizontal="center" vertical="center"/>
    </xf>
    <xf numFmtId="1" fontId="17" fillId="7" borderId="31" xfId="0" applyNumberFormat="1" applyFont="1" applyFill="1" applyBorder="1" applyAlignment="1">
      <alignment horizontal="center" vertical="top" wrapText="1"/>
    </xf>
    <xf numFmtId="0" fontId="17" fillId="7" borderId="37" xfId="0" applyFont="1" applyFill="1" applyBorder="1" applyAlignment="1">
      <alignment horizontal="left" vertical="top" wrapText="1"/>
    </xf>
    <xf numFmtId="3" fontId="28" fillId="17" borderId="15" xfId="0" applyNumberFormat="1" applyFont="1" applyFill="1" applyBorder="1" applyAlignment="1">
      <alignment horizontal="center" vertical="center"/>
    </xf>
    <xf numFmtId="3" fontId="28" fillId="17" borderId="1" xfId="0" applyNumberFormat="1" applyFont="1" applyFill="1" applyBorder="1" applyAlignment="1">
      <alignment horizontal="center" vertical="center"/>
    </xf>
    <xf numFmtId="3" fontId="17" fillId="17" borderId="4" xfId="0" applyNumberFormat="1" applyFont="1" applyFill="1" applyBorder="1" applyAlignment="1">
      <alignment horizontal="center" vertical="center"/>
    </xf>
    <xf numFmtId="3" fontId="17" fillId="17" borderId="1" xfId="0" applyNumberFormat="1" applyFont="1" applyFill="1" applyBorder="1" applyAlignment="1">
      <alignment horizontal="center" vertical="center" wrapText="1"/>
    </xf>
    <xf numFmtId="3" fontId="51" fillId="17" borderId="1" xfId="0" applyNumberFormat="1" applyFont="1" applyFill="1" applyBorder="1" applyAlignment="1">
      <alignment horizontal="center" vertical="center" wrapText="1"/>
    </xf>
    <xf numFmtId="3" fontId="49" fillId="17" borderId="1" xfId="0" applyNumberFormat="1" applyFont="1" applyFill="1" applyBorder="1" applyAlignment="1">
      <alignment horizontal="center" vertical="center" wrapText="1"/>
    </xf>
    <xf numFmtId="3" fontId="46" fillId="17" borderId="1" xfId="0" applyNumberFormat="1" applyFont="1" applyFill="1" applyBorder="1" applyAlignment="1">
      <alignment horizontal="center" vertical="center" wrapText="1"/>
    </xf>
    <xf numFmtId="3" fontId="46" fillId="17" borderId="15" xfId="0" applyNumberFormat="1" applyFont="1" applyFill="1" applyBorder="1" applyAlignment="1">
      <alignment horizontal="center" vertical="center" wrapText="1"/>
    </xf>
    <xf numFmtId="3" fontId="17" fillId="17" borderId="15" xfId="0" applyNumberFormat="1" applyFont="1" applyFill="1" applyBorder="1" applyAlignment="1">
      <alignment horizontal="center" vertical="center" wrapText="1"/>
    </xf>
    <xf numFmtId="3" fontId="17" fillId="17" borderId="1" xfId="0" applyNumberFormat="1" applyFont="1" applyFill="1" applyBorder="1" applyAlignment="1">
      <alignment horizontal="center" vertical="center"/>
    </xf>
    <xf numFmtId="3" fontId="49" fillId="17" borderId="1" xfId="0" applyNumberFormat="1" applyFont="1" applyFill="1" applyBorder="1" applyAlignment="1">
      <alignment horizontal="center" vertical="center"/>
    </xf>
    <xf numFmtId="3" fontId="69" fillId="0" borderId="4" xfId="0" applyNumberFormat="1" applyFont="1" applyFill="1" applyBorder="1" applyAlignment="1">
      <alignment horizontal="center" vertical="center"/>
    </xf>
    <xf numFmtId="3" fontId="71" fillId="12" borderId="1" xfId="0" applyNumberFormat="1" applyFont="1" applyFill="1" applyBorder="1" applyAlignment="1">
      <alignment horizontal="center" vertical="center" wrapText="1"/>
    </xf>
    <xf numFmtId="3" fontId="72" fillId="12" borderId="1" xfId="0" applyNumberFormat="1" applyFont="1" applyFill="1" applyBorder="1" applyAlignment="1">
      <alignment horizontal="center" vertical="center" wrapText="1"/>
    </xf>
    <xf numFmtId="3" fontId="72" fillId="0" borderId="1" xfId="0" applyNumberFormat="1" applyFont="1" applyFill="1" applyBorder="1" applyAlignment="1">
      <alignment horizontal="center" vertical="center" wrapText="1"/>
    </xf>
    <xf numFmtId="3" fontId="71" fillId="0" borderId="1" xfId="0" applyNumberFormat="1" applyFont="1" applyFill="1" applyBorder="1" applyAlignment="1">
      <alignment horizontal="center" vertical="center" wrapText="1"/>
    </xf>
    <xf numFmtId="9" fontId="71" fillId="0" borderId="1" xfId="2" applyFont="1" applyFill="1" applyBorder="1" applyAlignment="1">
      <alignment horizontal="center" vertical="center" wrapText="1"/>
    </xf>
    <xf numFmtId="1" fontId="72" fillId="0" borderId="1" xfId="2" applyNumberFormat="1" applyFont="1" applyFill="1" applyBorder="1" applyAlignment="1">
      <alignment horizontal="center" vertical="center" wrapText="1"/>
    </xf>
    <xf numFmtId="9" fontId="71" fillId="12" borderId="1" xfId="2" applyFont="1" applyFill="1" applyBorder="1" applyAlignment="1">
      <alignment horizontal="center" vertical="center" wrapText="1"/>
    </xf>
    <xf numFmtId="1" fontId="72" fillId="12" borderId="1" xfId="2" applyNumberFormat="1" applyFont="1" applyFill="1" applyBorder="1" applyAlignment="1">
      <alignment horizontal="center" vertical="center" wrapText="1"/>
    </xf>
    <xf numFmtId="3" fontId="72" fillId="12" borderId="15" xfId="0" applyNumberFormat="1" applyFont="1" applyFill="1" applyBorder="1" applyAlignment="1">
      <alignment horizontal="center" vertical="center" wrapText="1"/>
    </xf>
    <xf numFmtId="3" fontId="69" fillId="0" borderId="1" xfId="0" applyNumberFormat="1" applyFont="1" applyFill="1" applyBorder="1" applyAlignment="1">
      <alignment horizontal="center" vertical="center"/>
    </xf>
    <xf numFmtId="3" fontId="69" fillId="12" borderId="1" xfId="0" applyNumberFormat="1" applyFont="1" applyFill="1" applyBorder="1" applyAlignment="1">
      <alignment horizontal="center" vertical="center"/>
    </xf>
    <xf numFmtId="49" fontId="17" fillId="7" borderId="31" xfId="0" applyNumberFormat="1" applyFont="1" applyFill="1" applyBorder="1" applyAlignment="1">
      <alignment horizontal="center" vertical="center" wrapText="1"/>
    </xf>
    <xf numFmtId="3" fontId="19" fillId="0" borderId="31" xfId="0" applyNumberFormat="1" applyFont="1" applyFill="1" applyBorder="1" applyAlignment="1">
      <alignment horizontal="center" vertical="center" wrapText="1"/>
    </xf>
    <xf numFmtId="0" fontId="17" fillId="7" borderId="39" xfId="0" applyFont="1" applyFill="1" applyBorder="1" applyAlignment="1">
      <alignment horizontal="center" vertical="center"/>
    </xf>
    <xf numFmtId="0" fontId="48" fillId="0" borderId="0" xfId="0" applyFont="1" applyFill="1" applyBorder="1" applyAlignment="1">
      <alignment horizontal="center" vertical="center"/>
    </xf>
    <xf numFmtId="0" fontId="45" fillId="0" borderId="1" xfId="0" applyFont="1" applyFill="1" applyBorder="1" applyAlignment="1">
      <alignment horizontal="center" vertical="center" wrapText="1"/>
    </xf>
    <xf numFmtId="0" fontId="11" fillId="12" borderId="41" xfId="0" applyFont="1" applyFill="1" applyBorder="1" applyAlignment="1">
      <alignment vertical="center"/>
    </xf>
    <xf numFmtId="0" fontId="11" fillId="12" borderId="26" xfId="0" applyFont="1" applyFill="1" applyBorder="1" applyAlignment="1">
      <alignment vertical="center"/>
    </xf>
    <xf numFmtId="0" fontId="17" fillId="17" borderId="7" xfId="0" applyFont="1" applyFill="1" applyBorder="1" applyAlignment="1">
      <alignment horizontal="center" vertical="center" wrapText="1"/>
    </xf>
    <xf numFmtId="0" fontId="17" fillId="17" borderId="37" xfId="0" applyFont="1" applyFill="1" applyBorder="1" applyAlignment="1">
      <alignment horizontal="center" vertical="center" wrapText="1"/>
    </xf>
    <xf numFmtId="0" fontId="17" fillId="17" borderId="37" xfId="0" applyFont="1" applyFill="1" applyBorder="1" applyAlignment="1">
      <alignment horizontal="left" vertical="center" wrapText="1"/>
    </xf>
    <xf numFmtId="0" fontId="17" fillId="17" borderId="38" xfId="0" applyFont="1" applyFill="1" applyBorder="1" applyAlignment="1">
      <alignment horizontal="left" vertical="center" wrapText="1"/>
    </xf>
    <xf numFmtId="49" fontId="17" fillId="17" borderId="8" xfId="0" applyNumberFormat="1" applyFont="1" applyFill="1" applyBorder="1" applyAlignment="1">
      <alignment horizontal="center" vertical="center"/>
    </xf>
    <xf numFmtId="0" fontId="19" fillId="0" borderId="39" xfId="0" applyFont="1" applyBorder="1" applyAlignment="1">
      <alignment horizontal="left" vertical="center" wrapText="1"/>
    </xf>
    <xf numFmtId="0" fontId="19" fillId="0" borderId="39" xfId="0" applyFont="1" applyBorder="1" applyAlignment="1">
      <alignment horizontal="left" vertical="center" wrapText="1" shrinkToFit="1"/>
    </xf>
    <xf numFmtId="0" fontId="17" fillId="2" borderId="39" xfId="0" applyFont="1" applyFill="1" applyBorder="1" applyAlignment="1">
      <alignment horizontal="center" vertical="center" wrapText="1"/>
    </xf>
    <xf numFmtId="0" fontId="17" fillId="17" borderId="42" xfId="0" applyFont="1" applyFill="1" applyBorder="1" applyAlignment="1">
      <alignment horizontal="center" vertical="center" wrapText="1"/>
    </xf>
    <xf numFmtId="0" fontId="17" fillId="17" borderId="43" xfId="0" applyFont="1" applyFill="1" applyBorder="1" applyAlignment="1">
      <alignment horizontal="center" vertical="center" wrapText="1"/>
    </xf>
    <xf numFmtId="0" fontId="17" fillId="17" borderId="19" xfId="0" applyFont="1" applyFill="1" applyBorder="1" applyAlignment="1">
      <alignment horizontal="center" vertical="center" wrapText="1"/>
    </xf>
    <xf numFmtId="0" fontId="17" fillId="17" borderId="20"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2" fillId="0" borderId="8" xfId="0" applyFont="1" applyBorder="1" applyAlignment="1">
      <alignment horizontal="center" vertical="center" wrapText="1"/>
    </xf>
    <xf numFmtId="0" fontId="11" fillId="0" borderId="8" xfId="0" applyFont="1" applyBorder="1" applyAlignment="1">
      <alignment horizontal="center" vertical="center" wrapText="1"/>
    </xf>
    <xf numFmtId="14" fontId="73" fillId="0"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73" fillId="0" borderId="1" xfId="0" applyFont="1" applyFill="1" applyBorder="1" applyAlignment="1">
      <alignment horizontal="center" vertical="center" wrapText="1"/>
    </xf>
    <xf numFmtId="0" fontId="35" fillId="0" borderId="3" xfId="0" applyFont="1" applyFill="1" applyBorder="1" applyAlignment="1">
      <alignment horizontal="left" vertical="center" wrapText="1"/>
    </xf>
    <xf numFmtId="0" fontId="19" fillId="0" borderId="1" xfId="0" applyFont="1" applyBorder="1" applyAlignment="1">
      <alignment horizontal="left" vertical="center"/>
    </xf>
    <xf numFmtId="14" fontId="73" fillId="18" borderId="1" xfId="0" applyNumberFormat="1" applyFont="1" applyFill="1" applyBorder="1" applyAlignment="1">
      <alignment horizontal="center" vertical="center" wrapText="1"/>
    </xf>
    <xf numFmtId="14" fontId="73" fillId="17" borderId="1" xfId="0" applyNumberFormat="1" applyFont="1" applyFill="1" applyBorder="1" applyAlignment="1">
      <alignment horizontal="center" vertical="center" wrapText="1"/>
    </xf>
    <xf numFmtId="14" fontId="73" fillId="19" borderId="1" xfId="0" applyNumberFormat="1"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9" fillId="0" borderId="1" xfId="0" applyFont="1" applyFill="1" applyBorder="1" applyAlignment="1">
      <alignment horizontal="justify" vertical="center"/>
    </xf>
    <xf numFmtId="14" fontId="19" fillId="18" borderId="1" xfId="0" applyNumberFormat="1" applyFont="1" applyFill="1" applyBorder="1" applyAlignment="1">
      <alignment horizontal="center" vertical="center" wrapText="1"/>
    </xf>
    <xf numFmtId="0" fontId="19" fillId="18" borderId="1" xfId="0" applyFont="1" applyFill="1" applyBorder="1" applyAlignment="1">
      <alignment horizontal="center" vertical="center" wrapText="1"/>
    </xf>
    <xf numFmtId="0" fontId="19" fillId="18" borderId="1" xfId="0" applyFont="1" applyFill="1" applyBorder="1" applyAlignment="1">
      <alignment horizontal="center" vertical="center"/>
    </xf>
    <xf numFmtId="0" fontId="19" fillId="17" borderId="1" xfId="0" applyFont="1" applyFill="1" applyBorder="1" applyAlignment="1">
      <alignment horizontal="center" vertical="center" wrapText="1"/>
    </xf>
    <xf numFmtId="0" fontId="19" fillId="17" borderId="1" xfId="0" applyFont="1" applyFill="1" applyBorder="1" applyAlignment="1">
      <alignment horizontal="center" vertical="center"/>
    </xf>
    <xf numFmtId="0" fontId="19" fillId="19" borderId="1" xfId="0" applyFont="1" applyFill="1" applyBorder="1" applyAlignment="1">
      <alignment horizontal="center" vertical="center" wrapText="1"/>
    </xf>
    <xf numFmtId="0" fontId="19" fillId="19" borderId="1" xfId="0" applyFont="1" applyFill="1" applyBorder="1" applyAlignment="1">
      <alignment horizontal="center" vertical="center"/>
    </xf>
    <xf numFmtId="14" fontId="19" fillId="18" borderId="1" xfId="0" applyNumberFormat="1" applyFont="1" applyFill="1" applyBorder="1" applyAlignment="1">
      <alignment horizontal="center" vertical="center"/>
    </xf>
    <xf numFmtId="14" fontId="73" fillId="12" borderId="1" xfId="0" applyNumberFormat="1" applyFont="1" applyFill="1" applyBorder="1" applyAlignment="1">
      <alignment horizontal="center" vertical="center" wrapText="1"/>
    </xf>
    <xf numFmtId="0" fontId="73" fillId="12" borderId="1" xfId="0" applyFont="1" applyFill="1" applyBorder="1" applyAlignment="1">
      <alignment horizontal="left" vertical="center"/>
    </xf>
    <xf numFmtId="0" fontId="73" fillId="12" borderId="1" xfId="0" applyFont="1" applyFill="1" applyBorder="1" applyAlignment="1">
      <alignment horizontal="left" vertical="center" wrapText="1"/>
    </xf>
    <xf numFmtId="0" fontId="35" fillId="12" borderId="3" xfId="0" applyFont="1" applyFill="1" applyBorder="1" applyAlignment="1">
      <alignment horizontal="left" vertical="center" wrapText="1"/>
    </xf>
    <xf numFmtId="0" fontId="19" fillId="17" borderId="1" xfId="0" applyFont="1" applyFill="1" applyBorder="1" applyAlignment="1">
      <alignment horizontal="left" vertical="center" wrapText="1"/>
    </xf>
    <xf numFmtId="0" fontId="19" fillId="18" borderId="1" xfId="0" applyFont="1" applyFill="1" applyBorder="1" applyAlignment="1">
      <alignment vertical="center"/>
    </xf>
    <xf numFmtId="0" fontId="19" fillId="19" borderId="1" xfId="0" applyFont="1" applyFill="1" applyBorder="1" applyAlignment="1">
      <alignment horizontal="left" vertical="center" wrapText="1"/>
    </xf>
    <xf numFmtId="14" fontId="19" fillId="19" borderId="1" xfId="0" applyNumberFormat="1" applyFont="1" applyFill="1" applyBorder="1" applyAlignment="1">
      <alignment horizontal="center" vertical="center" wrapText="1"/>
    </xf>
    <xf numFmtId="0" fontId="73" fillId="18" borderId="1" xfId="0" applyFont="1" applyFill="1" applyBorder="1" applyAlignment="1">
      <alignment horizontal="center" vertical="center" wrapText="1"/>
    </xf>
    <xf numFmtId="0" fontId="73" fillId="18" borderId="3" xfId="0" applyFont="1" applyFill="1" applyBorder="1" applyAlignment="1">
      <alignment horizontal="left" vertical="center" wrapText="1"/>
    </xf>
    <xf numFmtId="0" fontId="73" fillId="17" borderId="1" xfId="0" applyFont="1" applyFill="1" applyBorder="1" applyAlignment="1">
      <alignment horizontal="center" vertical="center" wrapText="1"/>
    </xf>
    <xf numFmtId="0" fontId="73" fillId="17" borderId="3" xfId="0" applyFont="1" applyFill="1" applyBorder="1" applyAlignment="1">
      <alignment horizontal="left" vertical="center" wrapText="1"/>
    </xf>
    <xf numFmtId="0" fontId="35" fillId="19" borderId="1" xfId="0" applyFont="1" applyFill="1" applyBorder="1" applyAlignment="1">
      <alignment horizontal="center" vertical="center" wrapText="1"/>
    </xf>
    <xf numFmtId="0" fontId="73" fillId="19" borderId="3" xfId="0" applyFont="1" applyFill="1" applyBorder="1" applyAlignment="1">
      <alignment horizontal="left" vertical="center" wrapText="1"/>
    </xf>
    <xf numFmtId="0" fontId="73" fillId="12" borderId="3" xfId="0" applyFont="1" applyFill="1" applyBorder="1" applyAlignment="1">
      <alignment horizontal="left" vertical="center" wrapText="1"/>
    </xf>
    <xf numFmtId="0" fontId="73" fillId="19" borderId="1" xfId="0" applyFont="1" applyFill="1" applyBorder="1" applyAlignment="1">
      <alignment horizontal="center" vertical="center" wrapText="1"/>
    </xf>
    <xf numFmtId="0" fontId="73" fillId="0" borderId="1" xfId="0" applyFont="1" applyFill="1" applyBorder="1" applyAlignment="1">
      <alignment horizontal="left" vertical="center" wrapText="1"/>
    </xf>
    <xf numFmtId="0" fontId="19" fillId="0" borderId="3" xfId="0" applyFont="1" applyBorder="1" applyAlignment="1">
      <alignment horizontal="left" vertical="center"/>
    </xf>
    <xf numFmtId="0" fontId="19" fillId="0" borderId="3" xfId="0" applyFont="1" applyBorder="1" applyAlignment="1">
      <alignment horizontal="left" vertical="center" wrapText="1"/>
    </xf>
    <xf numFmtId="14" fontId="19" fillId="17" borderId="1" xfId="0" applyNumberFormat="1" applyFont="1" applyFill="1" applyBorder="1" applyAlignment="1">
      <alignment horizontal="center" vertical="center" wrapText="1"/>
    </xf>
    <xf numFmtId="0" fontId="19" fillId="19" borderId="1" xfId="0" applyFont="1" applyFill="1" applyBorder="1" applyAlignment="1">
      <alignment horizontal="left" vertical="center"/>
    </xf>
    <xf numFmtId="0" fontId="19" fillId="12" borderId="1" xfId="0" applyFont="1" applyFill="1" applyBorder="1" applyAlignment="1">
      <alignment horizontal="justify" vertical="center" wrapText="1"/>
    </xf>
    <xf numFmtId="0" fontId="19" fillId="12" borderId="1" xfId="0" applyFont="1" applyFill="1" applyBorder="1" applyAlignment="1">
      <alignment horizontal="justify" vertical="center"/>
    </xf>
    <xf numFmtId="0" fontId="17" fillId="0" borderId="3" xfId="0" applyFont="1" applyBorder="1" applyAlignment="1">
      <alignment horizontal="left" vertical="center"/>
    </xf>
    <xf numFmtId="0" fontId="19" fillId="12" borderId="3" xfId="0" applyFont="1" applyFill="1" applyBorder="1" applyAlignment="1">
      <alignment horizontal="left" vertical="center"/>
    </xf>
    <xf numFmtId="0" fontId="19" fillId="0" borderId="3" xfId="0" applyFont="1" applyFill="1" applyBorder="1" applyAlignment="1">
      <alignment horizontal="left" vertical="center"/>
    </xf>
    <xf numFmtId="0" fontId="19" fillId="18" borderId="3" xfId="0" applyFont="1" applyFill="1" applyBorder="1" applyAlignment="1">
      <alignment horizontal="left" vertical="center"/>
    </xf>
    <xf numFmtId="0" fontId="19" fillId="17" borderId="3" xfId="0" applyFont="1" applyFill="1" applyBorder="1" applyAlignment="1">
      <alignment horizontal="left" vertical="center"/>
    </xf>
    <xf numFmtId="0" fontId="19" fillId="19" borderId="3" xfId="0" applyFont="1" applyFill="1" applyBorder="1" applyAlignment="1">
      <alignment horizontal="left" vertical="center"/>
    </xf>
    <xf numFmtId="0" fontId="29" fillId="18" borderId="1" xfId="0" applyFont="1" applyFill="1" applyBorder="1" applyAlignment="1">
      <alignment horizontal="left" vertical="center" wrapText="1"/>
    </xf>
    <xf numFmtId="0" fontId="29" fillId="19" borderId="1" xfId="0" applyFont="1" applyFill="1" applyBorder="1" applyAlignment="1">
      <alignment horizontal="left" vertical="center" wrapText="1"/>
    </xf>
    <xf numFmtId="0" fontId="29" fillId="17" borderId="1" xfId="0" applyFont="1" applyFill="1" applyBorder="1" applyAlignment="1">
      <alignment horizontal="left" vertical="center" wrapText="1"/>
    </xf>
    <xf numFmtId="0" fontId="75" fillId="0" borderId="1" xfId="0" applyFont="1" applyBorder="1" applyAlignment="1">
      <alignment horizontal="center" vertical="center" wrapText="1"/>
    </xf>
    <xf numFmtId="3" fontId="75" fillId="0" borderId="1" xfId="0" applyNumberFormat="1" applyFont="1" applyBorder="1" applyAlignment="1">
      <alignment horizontal="center" vertical="center" wrapText="1"/>
    </xf>
    <xf numFmtId="0" fontId="75" fillId="0" borderId="6" xfId="0" applyFont="1" applyBorder="1" applyAlignment="1">
      <alignment horizontal="center" vertical="center" wrapText="1"/>
    </xf>
    <xf numFmtId="14" fontId="19" fillId="12" borderId="1" xfId="0" applyNumberFormat="1" applyFont="1" applyFill="1" applyBorder="1" applyAlignment="1">
      <alignment horizontal="center" vertical="center" wrapText="1"/>
    </xf>
    <xf numFmtId="0" fontId="19" fillId="12" borderId="1" xfId="0" applyFont="1" applyFill="1" applyBorder="1" applyAlignment="1">
      <alignment horizontal="left" vertical="center"/>
    </xf>
    <xf numFmtId="0" fontId="12" fillId="12" borderId="1" xfId="0" applyFont="1" applyFill="1" applyBorder="1" applyAlignment="1">
      <alignment vertical="center"/>
    </xf>
    <xf numFmtId="43" fontId="12" fillId="0" borderId="0" xfId="0" applyNumberFormat="1" applyFont="1" applyAlignment="1">
      <alignment vertical="center"/>
    </xf>
    <xf numFmtId="4" fontId="28" fillId="5" borderId="6" xfId="3" applyNumberFormat="1" applyFont="1" applyFill="1" applyBorder="1" applyAlignment="1">
      <alignment horizontal="right" vertical="center"/>
    </xf>
    <xf numFmtId="9" fontId="28" fillId="5" borderId="7" xfId="2" applyFont="1" applyFill="1" applyBorder="1" applyAlignment="1">
      <alignment horizontal="right" vertical="center"/>
    </xf>
    <xf numFmtId="0" fontId="12" fillId="0" borderId="41" xfId="0" applyFont="1" applyBorder="1" applyAlignment="1">
      <alignment vertical="center"/>
    </xf>
    <xf numFmtId="0" fontId="19" fillId="0" borderId="29" xfId="0" applyFont="1" applyBorder="1" applyAlignment="1">
      <alignment vertical="center"/>
    </xf>
    <xf numFmtId="0" fontId="12" fillId="0" borderId="30" xfId="0" applyFont="1" applyBorder="1" applyAlignment="1">
      <alignment vertical="center"/>
    </xf>
    <xf numFmtId="0" fontId="19" fillId="0" borderId="36" xfId="0" applyFont="1" applyBorder="1" applyAlignment="1">
      <alignment vertical="center"/>
    </xf>
    <xf numFmtId="4" fontId="39" fillId="7" borderId="1" xfId="3" applyNumberFormat="1" applyFont="1" applyFill="1" applyBorder="1" applyAlignment="1">
      <alignment horizontal="right" vertical="center" wrapText="1"/>
    </xf>
    <xf numFmtId="0" fontId="17" fillId="17" borderId="1" xfId="0" applyFont="1" applyFill="1" applyBorder="1" applyAlignment="1">
      <alignment horizontal="center" vertical="center" wrapText="1"/>
    </xf>
    <xf numFmtId="0" fontId="48" fillId="0" borderId="1" xfId="0" applyFont="1" applyBorder="1" applyAlignment="1">
      <alignment horizontal="left" vertical="center" wrapText="1"/>
    </xf>
    <xf numFmtId="0" fontId="17" fillId="17" borderId="6" xfId="0" applyFont="1" applyFill="1" applyBorder="1" applyAlignment="1">
      <alignment horizontal="center" vertical="center" wrapText="1"/>
    </xf>
    <xf numFmtId="0" fontId="17" fillId="17" borderId="1" xfId="0" applyFont="1" applyFill="1" applyBorder="1" applyAlignment="1">
      <alignment horizontal="left" vertical="center" wrapText="1"/>
    </xf>
    <xf numFmtId="4" fontId="11" fillId="0" borderId="0" xfId="0" applyNumberFormat="1" applyFont="1" applyFill="1" applyAlignment="1">
      <alignment vertical="center"/>
    </xf>
    <xf numFmtId="169" fontId="28" fillId="0" borderId="1" xfId="1" applyNumberFormat="1" applyFont="1" applyFill="1" applyBorder="1" applyAlignment="1">
      <alignment horizontal="center" vertical="center" wrapText="1"/>
    </xf>
    <xf numFmtId="14" fontId="74" fillId="19" borderId="0" xfId="0" applyNumberFormat="1" applyFont="1" applyFill="1" applyBorder="1" applyAlignment="1">
      <alignment horizontal="center" vertical="center"/>
    </xf>
    <xf numFmtId="0" fontId="29" fillId="19" borderId="0" xfId="0" applyFont="1" applyFill="1" applyBorder="1" applyAlignment="1">
      <alignment vertical="center" wrapText="1"/>
    </xf>
    <xf numFmtId="14" fontId="73" fillId="0" borderId="6" xfId="0" applyNumberFormat="1" applyFont="1" applyFill="1" applyBorder="1" applyAlignment="1">
      <alignment horizontal="center" vertical="center" wrapText="1"/>
    </xf>
    <xf numFmtId="0" fontId="19" fillId="19" borderId="39" xfId="0" applyFont="1" applyFill="1" applyBorder="1" applyAlignment="1">
      <alignment horizontal="left" vertical="center" wrapText="1"/>
    </xf>
    <xf numFmtId="49" fontId="19" fillId="19" borderId="1" xfId="0" applyNumberFormat="1" applyFont="1" applyFill="1" applyBorder="1" applyAlignment="1">
      <alignment horizontal="center" vertical="center" wrapText="1"/>
    </xf>
    <xf numFmtId="49" fontId="48" fillId="0" borderId="16" xfId="0" applyNumberFormat="1" applyFont="1" applyBorder="1" applyAlignment="1">
      <alignment horizontal="center" vertical="center"/>
    </xf>
    <xf numFmtId="49" fontId="19" fillId="0" borderId="8" xfId="0" applyNumberFormat="1" applyFont="1" applyBorder="1" applyAlignment="1">
      <alignment horizontal="center" vertical="center"/>
    </xf>
    <xf numFmtId="49" fontId="19" fillId="0" borderId="24" xfId="0" applyNumberFormat="1" applyFont="1" applyBorder="1" applyAlignment="1">
      <alignment horizontal="center" vertical="center"/>
    </xf>
    <xf numFmtId="49" fontId="17" fillId="3" borderId="8" xfId="0" applyNumberFormat="1" applyFont="1" applyFill="1" applyBorder="1" applyAlignment="1">
      <alignment horizontal="center" vertical="center"/>
    </xf>
    <xf numFmtId="49" fontId="17" fillId="0" borderId="46"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49" fillId="0" borderId="8" xfId="0" applyNumberFormat="1" applyFont="1" applyBorder="1" applyAlignment="1">
      <alignment horizontal="center" vertical="center" wrapText="1"/>
    </xf>
    <xf numFmtId="49" fontId="17" fillId="0" borderId="8" xfId="0" applyNumberFormat="1" applyFont="1" applyBorder="1" applyAlignment="1">
      <alignment horizontal="center" vertical="center" wrapText="1"/>
    </xf>
    <xf numFmtId="49" fontId="49" fillId="0" borderId="8" xfId="0" applyNumberFormat="1" applyFont="1" applyBorder="1" applyAlignment="1">
      <alignment horizontal="center" vertical="center"/>
    </xf>
    <xf numFmtId="49" fontId="17" fillId="13" borderId="8" xfId="0" applyNumberFormat="1" applyFont="1" applyFill="1" applyBorder="1" applyAlignment="1">
      <alignment horizontal="center" vertical="center"/>
    </xf>
    <xf numFmtId="49" fontId="17" fillId="2" borderId="8" xfId="0" applyNumberFormat="1" applyFont="1" applyFill="1" applyBorder="1" applyAlignment="1">
      <alignment horizontal="center" vertical="center"/>
    </xf>
    <xf numFmtId="49" fontId="17" fillId="12" borderId="8" xfId="0" applyNumberFormat="1" applyFont="1" applyFill="1" applyBorder="1" applyAlignment="1">
      <alignment horizontal="center" vertical="center"/>
    </xf>
    <xf numFmtId="49" fontId="17" fillId="0" borderId="9" xfId="0" applyNumberFormat="1" applyFont="1" applyBorder="1" applyAlignment="1">
      <alignment horizontal="center" vertical="center"/>
    </xf>
    <xf numFmtId="0" fontId="19" fillId="0" borderId="49" xfId="0" applyFont="1" applyBorder="1" applyAlignment="1" applyProtection="1">
      <alignment horizontal="left" vertical="center" wrapText="1"/>
      <protection locked="0"/>
    </xf>
    <xf numFmtId="0" fontId="19" fillId="0" borderId="49" xfId="0" applyFont="1" applyBorder="1" applyAlignment="1" applyProtection="1">
      <alignment horizontal="center" vertical="center" wrapText="1"/>
      <protection locked="0"/>
    </xf>
    <xf numFmtId="0" fontId="19" fillId="0" borderId="6" xfId="0" applyFont="1" applyBorder="1" applyAlignment="1" applyProtection="1">
      <alignment horizontal="left" vertical="center" wrapText="1"/>
      <protection locked="0"/>
    </xf>
    <xf numFmtId="14" fontId="19" fillId="0" borderId="6" xfId="0" applyNumberFormat="1" applyFont="1" applyBorder="1" applyAlignment="1">
      <alignment horizontal="center" vertical="center" wrapText="1"/>
    </xf>
    <xf numFmtId="14" fontId="19" fillId="0" borderId="7" xfId="0" applyNumberFormat="1" applyFont="1" applyBorder="1" applyAlignment="1">
      <alignment horizontal="center" vertical="center" wrapText="1"/>
    </xf>
    <xf numFmtId="49" fontId="29" fillId="0" borderId="8" xfId="0" applyNumberFormat="1" applyFont="1" applyBorder="1" applyAlignment="1">
      <alignment horizontal="center" vertical="center"/>
    </xf>
    <xf numFmtId="49" fontId="29" fillId="12" borderId="8" xfId="0" applyNumberFormat="1" applyFont="1" applyFill="1" applyBorder="1" applyAlignment="1">
      <alignment horizontal="center" vertical="center"/>
    </xf>
    <xf numFmtId="9" fontId="17" fillId="3" borderId="32" xfId="2" applyFont="1" applyFill="1" applyBorder="1" applyAlignment="1">
      <alignment horizontal="right" vertical="center"/>
    </xf>
    <xf numFmtId="9" fontId="17" fillId="3" borderId="15" xfId="2" applyFont="1" applyFill="1" applyBorder="1" applyAlignment="1">
      <alignment horizontal="right" vertical="center"/>
    </xf>
    <xf numFmtId="9" fontId="17" fillId="3" borderId="17" xfId="2" applyFont="1" applyFill="1" applyBorder="1" applyAlignment="1">
      <alignment horizontal="right" vertical="center"/>
    </xf>
    <xf numFmtId="167" fontId="17" fillId="0" borderId="32" xfId="2" applyNumberFormat="1" applyFont="1" applyFill="1" applyBorder="1" applyAlignment="1">
      <alignment horizontal="right" vertical="center"/>
    </xf>
    <xf numFmtId="167" fontId="17" fillId="0" borderId="60" xfId="2" applyNumberFormat="1" applyFont="1" applyFill="1" applyBorder="1" applyAlignment="1">
      <alignment horizontal="right" vertical="center"/>
    </xf>
    <xf numFmtId="167" fontId="17" fillId="0" borderId="75" xfId="2" applyNumberFormat="1" applyFont="1" applyFill="1" applyBorder="1" applyAlignment="1">
      <alignment horizontal="right" vertical="center"/>
    </xf>
    <xf numFmtId="0" fontId="19" fillId="0" borderId="0" xfId="0" applyFont="1" applyBorder="1" applyAlignment="1">
      <alignment vertical="center"/>
    </xf>
    <xf numFmtId="0" fontId="17" fillId="0" borderId="36" xfId="0" applyFont="1" applyFill="1" applyBorder="1" applyAlignment="1">
      <alignment horizontal="center" vertical="center" wrapText="1"/>
    </xf>
    <xf numFmtId="0" fontId="11" fillId="0" borderId="26" xfId="0" applyFont="1" applyFill="1" applyBorder="1" applyAlignment="1">
      <alignment horizontal="left" vertical="center"/>
    </xf>
    <xf numFmtId="0" fontId="11" fillId="0" borderId="27" xfId="0" applyFont="1" applyFill="1" applyBorder="1" applyAlignment="1">
      <alignment horizontal="left" vertical="center"/>
    </xf>
    <xf numFmtId="0" fontId="28" fillId="2" borderId="1"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17" fillId="7" borderId="36"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7" fillId="5" borderId="59" xfId="0" applyFont="1" applyFill="1" applyBorder="1" applyAlignment="1">
      <alignment horizontal="center" vertical="center"/>
    </xf>
    <xf numFmtId="0" fontId="28" fillId="2" borderId="39" xfId="0" applyFont="1" applyFill="1" applyBorder="1" applyAlignment="1">
      <alignment horizontal="center" vertical="center"/>
    </xf>
    <xf numFmtId="4" fontId="39" fillId="7" borderId="39" xfId="3" applyNumberFormat="1" applyFont="1" applyFill="1" applyBorder="1" applyAlignment="1">
      <alignment horizontal="right" vertical="center" wrapText="1"/>
    </xf>
    <xf numFmtId="4" fontId="40" fillId="0" borderId="39" xfId="3" applyNumberFormat="1" applyFont="1" applyFill="1" applyBorder="1" applyAlignment="1">
      <alignment horizontal="right" vertical="center" wrapText="1"/>
    </xf>
    <xf numFmtId="4" fontId="40" fillId="7" borderId="39" xfId="3" applyNumberFormat="1" applyFont="1" applyFill="1" applyBorder="1" applyAlignment="1">
      <alignment horizontal="right" vertical="center" wrapText="1"/>
    </xf>
    <xf numFmtId="4" fontId="28" fillId="5" borderId="49" xfId="3" applyNumberFormat="1" applyFont="1" applyFill="1" applyBorder="1" applyAlignment="1">
      <alignment horizontal="right" vertical="center"/>
    </xf>
    <xf numFmtId="0" fontId="17" fillId="7"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7" fillId="5" borderId="6" xfId="0" applyFont="1" applyFill="1" applyBorder="1" applyAlignment="1">
      <alignment vertical="center"/>
    </xf>
    <xf numFmtId="0" fontId="17" fillId="20" borderId="1" xfId="0" applyFont="1" applyFill="1" applyBorder="1" applyAlignment="1">
      <alignment vertical="center" wrapText="1"/>
    </xf>
    <xf numFmtId="0" fontId="17" fillId="0" borderId="1" xfId="0" applyFont="1" applyBorder="1" applyAlignment="1">
      <alignment vertical="center" wrapText="1"/>
    </xf>
    <xf numFmtId="0" fontId="19" fillId="0" borderId="28" xfId="0" applyFont="1" applyBorder="1" applyAlignment="1">
      <alignment vertical="center"/>
    </xf>
    <xf numFmtId="0" fontId="12" fillId="0" borderId="2" xfId="0" applyFont="1" applyBorder="1" applyAlignment="1">
      <alignment vertical="center"/>
    </xf>
    <xf numFmtId="0" fontId="28" fillId="0" borderId="1" xfId="0" applyFont="1" applyBorder="1" applyAlignment="1">
      <alignment vertical="center" wrapText="1"/>
    </xf>
    <xf numFmtId="0" fontId="11" fillId="9" borderId="1" xfId="0" applyFont="1" applyFill="1" applyBorder="1" applyAlignment="1">
      <alignment horizontal="center" vertical="center" wrapText="1"/>
    </xf>
    <xf numFmtId="0" fontId="29" fillId="0" borderId="1" xfId="0" applyFont="1" applyBorder="1" applyAlignment="1">
      <alignment vertical="center" wrapText="1"/>
    </xf>
    <xf numFmtId="49" fontId="29" fillId="0" borderId="4" xfId="0" applyNumberFormat="1" applyFont="1" applyFill="1" applyBorder="1" applyAlignment="1">
      <alignment horizontal="center" vertical="center" wrapText="1"/>
    </xf>
    <xf numFmtId="49" fontId="83" fillId="0" borderId="72" xfId="0" applyNumberFormat="1" applyFont="1" applyBorder="1" applyAlignment="1">
      <alignment horizontal="center" vertical="center"/>
    </xf>
    <xf numFmtId="0" fontId="77" fillId="0" borderId="0" xfId="0" applyFont="1" applyBorder="1" applyAlignment="1">
      <alignment vertical="center"/>
    </xf>
    <xf numFmtId="0" fontId="77" fillId="0" borderId="0" xfId="0" applyFont="1" applyBorder="1" applyAlignment="1">
      <alignment horizontal="center" vertical="center"/>
    </xf>
    <xf numFmtId="0" fontId="29" fillId="0" borderId="4" xfId="0" applyFont="1" applyFill="1" applyBorder="1" applyAlignment="1">
      <alignment horizontal="left" vertical="center" wrapText="1"/>
    </xf>
    <xf numFmtId="0" fontId="29" fillId="0" borderId="4" xfId="0" applyFont="1" applyFill="1" applyBorder="1" applyAlignment="1">
      <alignment horizontal="center" vertical="center" wrapText="1"/>
    </xf>
    <xf numFmtId="0" fontId="29" fillId="0" borderId="1" xfId="0" applyFont="1" applyFill="1" applyBorder="1" applyAlignment="1">
      <alignment horizontal="left" vertical="center" wrapText="1"/>
    </xf>
    <xf numFmtId="49" fontId="76" fillId="0" borderId="1" xfId="0" applyNumberFormat="1" applyFont="1" applyFill="1" applyBorder="1" applyAlignment="1">
      <alignment horizontal="center" vertical="center" wrapText="1"/>
    </xf>
    <xf numFmtId="4" fontId="29" fillId="0" borderId="1" xfId="0" applyNumberFormat="1" applyFont="1" applyFill="1" applyBorder="1" applyAlignment="1">
      <alignment horizontal="right" vertical="center" wrapText="1"/>
    </xf>
    <xf numFmtId="0" fontId="29" fillId="0" borderId="1" xfId="0"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0" fontId="29" fillId="0" borderId="1" xfId="0" applyFont="1" applyFill="1" applyBorder="1" applyAlignment="1">
      <alignment vertical="center" wrapText="1"/>
    </xf>
    <xf numFmtId="49" fontId="77" fillId="0" borderId="1" xfId="0" applyNumberFormat="1" applyFont="1" applyFill="1" applyBorder="1" applyAlignment="1">
      <alignment horizontal="center" vertical="center" wrapText="1"/>
    </xf>
    <xf numFmtId="0" fontId="76" fillId="0" borderId="3" xfId="0" applyFont="1" applyFill="1" applyBorder="1" applyAlignment="1">
      <alignment horizontal="left" vertical="center" wrapText="1"/>
    </xf>
    <xf numFmtId="9" fontId="12" fillId="0" borderId="0" xfId="2" applyFont="1" applyAlignment="1">
      <alignment vertical="center"/>
    </xf>
    <xf numFmtId="0" fontId="28" fillId="0" borderId="42" xfId="0" applyFont="1" applyBorder="1" applyAlignment="1">
      <alignment vertical="center" wrapText="1"/>
    </xf>
    <xf numFmtId="0" fontId="28" fillId="7" borderId="1" xfId="0" applyFont="1" applyFill="1" applyBorder="1" applyAlignment="1">
      <alignment vertical="center"/>
    </xf>
    <xf numFmtId="0" fontId="28" fillId="7" borderId="31" xfId="0" applyFont="1" applyFill="1" applyBorder="1" applyAlignment="1">
      <alignment vertical="center" wrapText="1"/>
    </xf>
    <xf numFmtId="0" fontId="28" fillId="7" borderId="39" xfId="0" applyFont="1" applyFill="1" applyBorder="1" applyAlignment="1">
      <alignment vertical="center" wrapText="1"/>
    </xf>
    <xf numFmtId="0" fontId="28" fillId="7" borderId="31" xfId="0" applyFont="1" applyFill="1" applyBorder="1" applyAlignment="1">
      <alignment vertical="center"/>
    </xf>
    <xf numFmtId="0" fontId="28" fillId="7" borderId="39" xfId="0" applyFont="1" applyFill="1" applyBorder="1" applyAlignment="1">
      <alignment vertical="center"/>
    </xf>
    <xf numFmtId="0" fontId="29" fillId="0" borderId="1" xfId="0" applyFont="1" applyBorder="1" applyAlignment="1">
      <alignment horizontal="center" vertical="center" wrapText="1"/>
    </xf>
    <xf numFmtId="0" fontId="29" fillId="0" borderId="15" xfId="0" applyFont="1" applyBorder="1" applyAlignment="1">
      <alignment vertical="center" wrapText="1"/>
    </xf>
    <xf numFmtId="0" fontId="29" fillId="0" borderId="15" xfId="0" applyFont="1" applyBorder="1" applyAlignment="1">
      <alignment horizontal="center" vertical="center" wrapText="1"/>
    </xf>
    <xf numFmtId="0" fontId="28" fillId="9" borderId="1" xfId="0" applyFont="1" applyFill="1" applyBorder="1" applyAlignment="1">
      <alignment horizontal="center" vertical="center" wrapText="1"/>
    </xf>
    <xf numFmtId="49" fontId="12" fillId="0" borderId="1" xfId="0" applyNumberFormat="1" applyFont="1" applyBorder="1" applyAlignment="1">
      <alignment horizontal="center" vertical="center"/>
    </xf>
    <xf numFmtId="49" fontId="29" fillId="0" borderId="1" xfId="0" applyNumberFormat="1" applyFont="1" applyBorder="1" applyAlignment="1">
      <alignment horizontal="center" vertical="center"/>
    </xf>
    <xf numFmtId="49" fontId="82" fillId="0" borderId="63" xfId="0" applyNumberFormat="1" applyFont="1" applyBorder="1" applyAlignment="1">
      <alignment horizontal="center" vertical="center"/>
    </xf>
    <xf numFmtId="0" fontId="86" fillId="0" borderId="63" xfId="0" applyFont="1" applyBorder="1" applyAlignment="1">
      <alignment horizontal="center" vertical="center"/>
    </xf>
    <xf numFmtId="0" fontId="86" fillId="0" borderId="70" xfId="0" applyFont="1" applyBorder="1" applyAlignment="1">
      <alignment horizontal="center" vertical="center"/>
    </xf>
    <xf numFmtId="49" fontId="86" fillId="0" borderId="70" xfId="0" applyNumberFormat="1" applyFont="1" applyBorder="1" applyAlignment="1">
      <alignment horizontal="center" vertical="center"/>
    </xf>
    <xf numFmtId="49" fontId="86" fillId="0" borderId="63" xfId="0" applyNumberFormat="1" applyFont="1" applyBorder="1" applyAlignment="1">
      <alignment horizontal="center" vertical="center"/>
    </xf>
    <xf numFmtId="4" fontId="29" fillId="0" borderId="4" xfId="0" applyNumberFormat="1" applyFont="1" applyFill="1" applyBorder="1" applyAlignment="1">
      <alignment horizontal="right" vertical="center"/>
    </xf>
    <xf numFmtId="0" fontId="29" fillId="12" borderId="4" xfId="0" applyFont="1" applyFill="1" applyBorder="1" applyAlignment="1">
      <alignment horizontal="center" vertical="center" wrapText="1"/>
    </xf>
    <xf numFmtId="9" fontId="29" fillId="12" borderId="4" xfId="0" applyNumberFormat="1" applyFont="1" applyFill="1" applyBorder="1" applyAlignment="1">
      <alignment horizontal="center" vertical="center" wrapText="1"/>
    </xf>
    <xf numFmtId="9" fontId="29" fillId="16" borderId="4" xfId="0" applyNumberFormat="1" applyFont="1" applyFill="1" applyBorder="1" applyAlignment="1">
      <alignment horizontal="center" vertical="center" wrapText="1"/>
    </xf>
    <xf numFmtId="9" fontId="29" fillId="12" borderId="1" xfId="0" applyNumberFormat="1" applyFont="1" applyFill="1" applyBorder="1" applyAlignment="1">
      <alignment horizontal="center" vertical="center" wrapText="1"/>
    </xf>
    <xf numFmtId="49" fontId="85" fillId="0" borderId="26" xfId="0" applyNumberFormat="1" applyFont="1" applyBorder="1" applyAlignment="1">
      <alignment horizontal="center" vertical="center"/>
    </xf>
    <xf numFmtId="0" fontId="78" fillId="0" borderId="27" xfId="0" applyFont="1" applyFill="1" applyBorder="1" applyAlignment="1">
      <alignment horizontal="center"/>
    </xf>
    <xf numFmtId="4" fontId="28" fillId="0" borderId="26" xfId="0" applyNumberFormat="1" applyFont="1" applyBorder="1" applyAlignment="1">
      <alignment horizontal="right" vertical="center"/>
    </xf>
    <xf numFmtId="0" fontId="80" fillId="21" borderId="41" xfId="0" applyFont="1" applyFill="1" applyBorder="1" applyAlignment="1">
      <alignment horizontal="center" vertical="center"/>
    </xf>
    <xf numFmtId="1" fontId="79" fillId="21" borderId="26" xfId="0" applyNumberFormat="1" applyFont="1" applyFill="1" applyBorder="1" applyAlignment="1">
      <alignment horizontal="center" vertical="center"/>
    </xf>
    <xf numFmtId="49" fontId="79" fillId="21" borderId="26" xfId="0" applyNumberFormat="1" applyFont="1" applyFill="1" applyBorder="1" applyAlignment="1">
      <alignment vertical="center"/>
    </xf>
    <xf numFmtId="0" fontId="79" fillId="21" borderId="26" xfId="0" applyFont="1" applyFill="1" applyBorder="1" applyAlignment="1">
      <alignment horizontal="center" vertical="center"/>
    </xf>
    <xf numFmtId="0" fontId="76" fillId="21" borderId="27"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87" fillId="0" borderId="0" xfId="0" applyFont="1" applyFill="1" applyBorder="1" applyAlignment="1">
      <alignment horizontal="center" vertical="center" wrapText="1"/>
    </xf>
    <xf numFmtId="49" fontId="87" fillId="0" borderId="0" xfId="0" applyNumberFormat="1" applyFont="1" applyFill="1" applyBorder="1" applyAlignment="1">
      <alignment horizontal="center" vertical="center" wrapText="1"/>
    </xf>
    <xf numFmtId="4" fontId="45" fillId="0" borderId="0" xfId="0" applyNumberFormat="1" applyFont="1" applyFill="1" applyBorder="1" applyAlignment="1">
      <alignment horizontal="right" vertical="center" wrapText="1"/>
    </xf>
    <xf numFmtId="0" fontId="29" fillId="0" borderId="0" xfId="0" applyFont="1" applyFill="1" applyBorder="1" applyAlignment="1">
      <alignment horizontal="center" vertical="center" wrapText="1"/>
    </xf>
    <xf numFmtId="9" fontId="29" fillId="0" borderId="0" xfId="0" applyNumberFormat="1" applyFont="1" applyFill="1" applyBorder="1" applyAlignment="1">
      <alignment horizontal="center" vertical="center" wrapText="1"/>
    </xf>
    <xf numFmtId="49" fontId="77" fillId="0" borderId="0" xfId="0" applyNumberFormat="1" applyFont="1" applyFill="1" applyBorder="1" applyAlignment="1">
      <alignment horizontal="center" vertical="center" wrapText="1"/>
    </xf>
    <xf numFmtId="0" fontId="11" fillId="13" borderId="41" xfId="0" applyFont="1" applyFill="1" applyBorder="1" applyAlignment="1">
      <alignment vertical="center"/>
    </xf>
    <xf numFmtId="0" fontId="11" fillId="13" borderId="26" xfId="0" applyFont="1" applyFill="1" applyBorder="1" applyAlignment="1">
      <alignment vertical="center"/>
    </xf>
    <xf numFmtId="49" fontId="88" fillId="0" borderId="1" xfId="0" applyNumberFormat="1" applyFont="1" applyFill="1" applyBorder="1" applyAlignment="1">
      <alignment horizontal="center" vertical="center" wrapText="1"/>
    </xf>
    <xf numFmtId="49" fontId="29" fillId="12" borderId="1" xfId="0" applyNumberFormat="1" applyFont="1" applyFill="1" applyBorder="1" applyAlignment="1">
      <alignment horizontal="center" vertical="center" wrapText="1"/>
    </xf>
    <xf numFmtId="9" fontId="29" fillId="16" borderId="1" xfId="0" applyNumberFormat="1" applyFont="1" applyFill="1" applyBorder="1" applyAlignment="1">
      <alignment horizontal="center" vertical="center" wrapText="1"/>
    </xf>
    <xf numFmtId="0" fontId="89" fillId="0" borderId="27" xfId="0" applyFont="1" applyFill="1" applyBorder="1" applyAlignment="1">
      <alignment horizontal="center"/>
    </xf>
    <xf numFmtId="49" fontId="29"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49" fontId="85" fillId="0" borderId="0" xfId="0" applyNumberFormat="1" applyFont="1" applyFill="1" applyBorder="1" applyAlignment="1">
      <alignment horizontal="center" vertical="center"/>
    </xf>
    <xf numFmtId="4" fontId="28" fillId="0" borderId="0" xfId="0" applyNumberFormat="1" applyFont="1" applyFill="1" applyBorder="1" applyAlignment="1">
      <alignment horizontal="right" vertical="center"/>
    </xf>
    <xf numFmtId="0" fontId="80" fillId="0" borderId="0" xfId="0" applyFont="1" applyFill="1" applyBorder="1" applyAlignment="1">
      <alignment horizontal="center" vertical="center"/>
    </xf>
    <xf numFmtId="1" fontId="79" fillId="0" borderId="0" xfId="0" applyNumberFormat="1" applyFont="1" applyFill="1" applyBorder="1" applyAlignment="1">
      <alignment horizontal="center" vertical="center"/>
    </xf>
    <xf numFmtId="49" fontId="79" fillId="0" borderId="0" xfId="0" applyNumberFormat="1" applyFont="1" applyFill="1" applyBorder="1" applyAlignment="1">
      <alignment vertical="center"/>
    </xf>
    <xf numFmtId="0" fontId="79" fillId="0" borderId="0" xfId="0" applyFont="1" applyFill="1" applyBorder="1" applyAlignment="1">
      <alignment horizontal="center" vertical="center"/>
    </xf>
    <xf numFmtId="0" fontId="11" fillId="12" borderId="0" xfId="0" applyFont="1" applyFill="1" applyBorder="1" applyAlignment="1">
      <alignment vertical="center"/>
    </xf>
    <xf numFmtId="0" fontId="85" fillId="12" borderId="0" xfId="0" applyFont="1" applyFill="1" applyBorder="1" applyAlignment="1">
      <alignment horizontal="center" vertical="center"/>
    </xf>
    <xf numFmtId="49" fontId="77" fillId="0" borderId="31" xfId="0" applyNumberFormat="1" applyFont="1" applyBorder="1" applyAlignment="1">
      <alignment horizontal="center" vertical="center" wrapText="1"/>
    </xf>
    <xf numFmtId="49" fontId="77" fillId="0" borderId="31" xfId="0" applyNumberFormat="1" applyFont="1" applyBorder="1" applyAlignment="1">
      <alignment horizontal="center" vertical="center"/>
    </xf>
    <xf numFmtId="0" fontId="90" fillId="0" borderId="72" xfId="0" applyFont="1" applyBorder="1" applyAlignment="1">
      <alignment vertical="center"/>
    </xf>
    <xf numFmtId="0" fontId="90" fillId="0" borderId="55" xfId="0" applyFont="1" applyBorder="1" applyAlignment="1">
      <alignment vertical="center"/>
    </xf>
    <xf numFmtId="0" fontId="90" fillId="0" borderId="61" xfId="0" applyFont="1" applyBorder="1" applyAlignment="1">
      <alignment vertical="center"/>
    </xf>
    <xf numFmtId="0" fontId="81" fillId="0" borderId="45" xfId="0" applyFont="1" applyBorder="1" applyAlignment="1">
      <alignment vertical="center"/>
    </xf>
    <xf numFmtId="0" fontId="81" fillId="0" borderId="0" xfId="0" applyFont="1" applyBorder="1" applyAlignment="1">
      <alignment vertical="center"/>
    </xf>
    <xf numFmtId="0" fontId="81" fillId="0" borderId="48" xfId="0" applyFont="1" applyBorder="1" applyAlignment="1">
      <alignment vertical="center"/>
    </xf>
    <xf numFmtId="0" fontId="81" fillId="0" borderId="44" xfId="0" applyFont="1" applyBorder="1" applyAlignment="1">
      <alignment vertical="center"/>
    </xf>
    <xf numFmtId="0" fontId="81" fillId="0" borderId="29" xfId="0" applyFont="1" applyBorder="1" applyAlignment="1">
      <alignment vertical="center"/>
    </xf>
    <xf numFmtId="0" fontId="81" fillId="0" borderId="47" xfId="0" applyFont="1" applyBorder="1" applyAlignment="1">
      <alignment vertical="center"/>
    </xf>
    <xf numFmtId="4" fontId="36" fillId="3" borderId="24" xfId="3" applyNumberFormat="1" applyFont="1" applyFill="1" applyBorder="1" applyAlignment="1">
      <alignment vertical="center"/>
    </xf>
    <xf numFmtId="4" fontId="36" fillId="3" borderId="5" xfId="3" applyNumberFormat="1" applyFont="1" applyFill="1" applyBorder="1" applyAlignment="1">
      <alignment vertical="center"/>
    </xf>
    <xf numFmtId="4" fontId="36" fillId="3" borderId="9" xfId="3" applyNumberFormat="1" applyFont="1" applyFill="1" applyBorder="1" applyAlignment="1">
      <alignment horizontal="right" vertical="center"/>
    </xf>
    <xf numFmtId="4" fontId="36" fillId="3" borderId="7" xfId="3" applyNumberFormat="1" applyFont="1" applyFill="1" applyBorder="1" applyAlignment="1">
      <alignment horizontal="right" vertical="center"/>
    </xf>
    <xf numFmtId="4" fontId="76" fillId="0" borderId="8" xfId="3" applyNumberFormat="1" applyFont="1" applyFill="1" applyBorder="1" applyAlignment="1">
      <alignment horizontal="right" vertical="center"/>
    </xf>
    <xf numFmtId="4" fontId="36" fillId="17" borderId="3" xfId="3" applyNumberFormat="1" applyFont="1" applyFill="1" applyBorder="1" applyAlignment="1">
      <alignment horizontal="right" vertical="center"/>
    </xf>
    <xf numFmtId="4" fontId="91" fillId="0" borderId="8" xfId="3" applyNumberFormat="1" applyFont="1" applyFill="1" applyBorder="1" applyAlignment="1">
      <alignment horizontal="right" vertical="center"/>
    </xf>
    <xf numFmtId="4" fontId="92" fillId="17" borderId="3" xfId="3" applyNumberFormat="1" applyFont="1" applyFill="1" applyBorder="1" applyAlignment="1">
      <alignment horizontal="right" vertical="center"/>
    </xf>
    <xf numFmtId="4" fontId="76" fillId="0" borderId="8" xfId="3" applyNumberFormat="1" applyFont="1" applyFill="1" applyBorder="1" applyAlignment="1">
      <alignment vertical="center"/>
    </xf>
    <xf numFmtId="4" fontId="36" fillId="17" borderId="3" xfId="3" applyNumberFormat="1" applyFont="1" applyFill="1" applyBorder="1" applyAlignment="1">
      <alignment vertical="center"/>
    </xf>
    <xf numFmtId="4" fontId="36" fillId="3" borderId="3" xfId="3" applyNumberFormat="1" applyFont="1" applyFill="1" applyBorder="1" applyAlignment="1">
      <alignment vertical="center"/>
    </xf>
    <xf numFmtId="4" fontId="76" fillId="0" borderId="24" xfId="3" applyNumberFormat="1" applyFont="1" applyFill="1" applyBorder="1" applyAlignment="1">
      <alignment horizontal="right" vertical="center"/>
    </xf>
    <xf numFmtId="4" fontId="36" fillId="17" borderId="5" xfId="3" applyNumberFormat="1" applyFont="1" applyFill="1" applyBorder="1" applyAlignment="1">
      <alignment horizontal="right" vertical="center"/>
    </xf>
    <xf numFmtId="0" fontId="17" fillId="17" borderId="6" xfId="0" applyFont="1" applyFill="1" applyBorder="1" applyAlignment="1">
      <alignment horizontal="right" vertical="center"/>
    </xf>
    <xf numFmtId="3" fontId="17" fillId="17" borderId="1" xfId="0" applyNumberFormat="1" applyFont="1" applyFill="1" applyBorder="1" applyAlignment="1">
      <alignment vertical="center"/>
    </xf>
    <xf numFmtId="0" fontId="8" fillId="0" borderId="2" xfId="0" applyFont="1" applyFill="1" applyBorder="1" applyAlignment="1">
      <alignment horizontal="right" vertical="center" wrapText="1"/>
    </xf>
    <xf numFmtId="3" fontId="8" fillId="0" borderId="2" xfId="0" applyNumberFormat="1" applyFont="1" applyFill="1" applyBorder="1" applyAlignment="1">
      <alignment vertical="center"/>
    </xf>
    <xf numFmtId="3" fontId="8" fillId="0" borderId="14" xfId="0" applyNumberFormat="1" applyFont="1" applyFill="1" applyBorder="1" applyAlignment="1">
      <alignment vertical="center"/>
    </xf>
    <xf numFmtId="4" fontId="36" fillId="0" borderId="8" xfId="3" applyNumberFormat="1" applyFont="1" applyFill="1" applyBorder="1" applyAlignment="1">
      <alignment vertical="center"/>
    </xf>
    <xf numFmtId="0" fontId="17" fillId="0" borderId="36"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84" fillId="0" borderId="31" xfId="0" applyFont="1" applyBorder="1" applyAlignment="1">
      <alignment horizontal="left" vertical="center" wrapText="1"/>
    </xf>
    <xf numFmtId="0" fontId="84" fillId="0" borderId="37" xfId="0" applyFont="1" applyBorder="1" applyAlignment="1">
      <alignment horizontal="left" vertical="center" wrapText="1"/>
    </xf>
    <xf numFmtId="0" fontId="84" fillId="0" borderId="39" xfId="0" applyFont="1" applyBorder="1" applyAlignment="1">
      <alignment horizontal="left" vertical="center" wrapText="1"/>
    </xf>
    <xf numFmtId="49" fontId="82" fillId="0" borderId="62" xfId="0" applyNumberFormat="1" applyFont="1" applyBorder="1" applyAlignment="1">
      <alignment horizontal="center" vertical="center"/>
    </xf>
    <xf numFmtId="49" fontId="77" fillId="0" borderId="63" xfId="0" applyNumberFormat="1" applyFont="1" applyBorder="1" applyAlignment="1">
      <alignment horizontal="center" vertical="center"/>
    </xf>
    <xf numFmtId="4" fontId="77" fillId="0" borderId="0" xfId="0" applyNumberFormat="1" applyFont="1" applyFill="1" applyAlignment="1">
      <alignment vertical="center"/>
    </xf>
    <xf numFmtId="0" fontId="17" fillId="0" borderId="0" xfId="0" applyFont="1" applyFill="1" applyBorder="1" applyAlignment="1">
      <alignment horizontal="center" vertical="center" wrapText="1"/>
    </xf>
    <xf numFmtId="4" fontId="28" fillId="0" borderId="0" xfId="3" applyNumberFormat="1" applyFont="1" applyFill="1" applyBorder="1" applyAlignment="1">
      <alignment vertical="center"/>
    </xf>
    <xf numFmtId="4" fontId="36" fillId="0" borderId="0" xfId="3" applyNumberFormat="1" applyFont="1" applyFill="1" applyBorder="1" applyAlignment="1">
      <alignment vertical="center"/>
    </xf>
    <xf numFmtId="4" fontId="28" fillId="3" borderId="46" xfId="3" applyNumberFormat="1" applyFont="1" applyFill="1" applyBorder="1" applyAlignment="1">
      <alignment vertical="center"/>
    </xf>
    <xf numFmtId="4" fontId="28" fillId="3" borderId="43" xfId="3" applyNumberFormat="1" applyFont="1" applyFill="1" applyBorder="1" applyAlignment="1">
      <alignment vertical="center"/>
    </xf>
    <xf numFmtId="4" fontId="36" fillId="3" borderId="41" xfId="3" applyNumberFormat="1" applyFont="1" applyFill="1" applyBorder="1" applyAlignment="1">
      <alignment vertical="center"/>
    </xf>
    <xf numFmtId="4" fontId="36" fillId="8" borderId="23" xfId="3" applyNumberFormat="1" applyFont="1" applyFill="1" applyBorder="1" applyAlignment="1">
      <alignment vertical="center"/>
    </xf>
    <xf numFmtId="0" fontId="28" fillId="3" borderId="1" xfId="0" applyFont="1" applyFill="1" applyBorder="1" applyAlignment="1">
      <alignment horizontal="left" vertical="center" wrapText="1"/>
    </xf>
    <xf numFmtId="4" fontId="36" fillId="3" borderId="8" xfId="3" applyNumberFormat="1" applyFont="1" applyFill="1" applyBorder="1" applyAlignment="1">
      <alignment vertical="center"/>
    </xf>
    <xf numFmtId="0" fontId="45" fillId="0" borderId="1" xfId="0" applyFont="1" applyBorder="1" applyAlignment="1">
      <alignment vertical="center" wrapText="1"/>
    </xf>
    <xf numFmtId="49" fontId="28" fillId="0" borderId="8" xfId="0" applyNumberFormat="1"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36" xfId="0" applyFont="1" applyFill="1" applyBorder="1" applyAlignment="1">
      <alignment vertical="center" wrapText="1"/>
    </xf>
    <xf numFmtId="0" fontId="28" fillId="0" borderId="39" xfId="0" applyFont="1" applyFill="1" applyBorder="1" applyAlignment="1">
      <alignment vertical="center" wrapText="1"/>
    </xf>
    <xf numFmtId="168" fontId="28" fillId="3" borderId="54" xfId="0" applyNumberFormat="1" applyFont="1" applyFill="1" applyBorder="1" applyAlignment="1">
      <alignment horizontal="center" vertical="center" wrapText="1"/>
    </xf>
    <xf numFmtId="0" fontId="28" fillId="3" borderId="61" xfId="0" applyFont="1" applyFill="1" applyBorder="1" applyAlignment="1">
      <alignment horizontal="center" vertical="center" wrapText="1"/>
    </xf>
    <xf numFmtId="0" fontId="28" fillId="3" borderId="41" xfId="0" applyFont="1" applyFill="1" applyBorder="1" applyAlignment="1">
      <alignment vertical="center" wrapText="1"/>
    </xf>
    <xf numFmtId="0" fontId="28" fillId="3" borderId="66" xfId="0" applyFont="1" applyFill="1" applyBorder="1" applyAlignment="1">
      <alignment vertical="center" wrapText="1"/>
    </xf>
    <xf numFmtId="168" fontId="28" fillId="0" borderId="0" xfId="0" applyNumberFormat="1" applyFont="1" applyFill="1" applyAlignment="1">
      <alignment horizontal="center" vertical="center" wrapText="1"/>
    </xf>
    <xf numFmtId="3" fontId="28" fillId="0" borderId="0" xfId="0" applyNumberFormat="1" applyFont="1" applyFill="1" applyAlignment="1">
      <alignment vertical="center"/>
    </xf>
    <xf numFmtId="4" fontId="28" fillId="0" borderId="0" xfId="0" applyNumberFormat="1" applyFont="1" applyFill="1" applyAlignment="1">
      <alignment vertical="center"/>
    </xf>
    <xf numFmtId="3" fontId="67" fillId="0" borderId="0" xfId="0" applyNumberFormat="1" applyFont="1" applyFill="1" applyAlignment="1">
      <alignment vertical="center"/>
    </xf>
    <xf numFmtId="3" fontId="42" fillId="0" borderId="0" xfId="0" applyNumberFormat="1" applyFont="1" applyFill="1" applyAlignment="1">
      <alignment vertical="center"/>
    </xf>
    <xf numFmtId="0" fontId="67" fillId="0" borderId="0" xfId="0" applyFont="1" applyFill="1" applyBorder="1" applyAlignment="1">
      <alignment vertical="center"/>
    </xf>
    <xf numFmtId="0" fontId="17" fillId="8" borderId="8" xfId="0" applyFont="1" applyFill="1" applyBorder="1" applyAlignment="1">
      <alignment horizontal="center" vertical="center" wrapText="1"/>
    </xf>
    <xf numFmtId="0" fontId="17" fillId="8" borderId="8" xfId="0" applyFont="1" applyFill="1" applyBorder="1" applyAlignment="1">
      <alignment vertical="center" wrapText="1"/>
    </xf>
    <xf numFmtId="37" fontId="17" fillId="8" borderId="1" xfId="3" applyNumberFormat="1" applyFont="1" applyFill="1" applyBorder="1" applyAlignment="1">
      <alignment horizontal="right" vertical="center"/>
    </xf>
    <xf numFmtId="9" fontId="19" fillId="8" borderId="1" xfId="2" applyFont="1" applyFill="1" applyBorder="1" applyAlignment="1">
      <alignment horizontal="right" vertical="center"/>
    </xf>
    <xf numFmtId="9" fontId="17" fillId="8" borderId="3" xfId="2" applyFont="1" applyFill="1" applyBorder="1" applyAlignment="1">
      <alignment horizontal="right" vertical="center"/>
    </xf>
    <xf numFmtId="4" fontId="36" fillId="0" borderId="0" xfId="0" applyNumberFormat="1" applyFont="1" applyFill="1" applyAlignment="1">
      <alignment vertical="center"/>
    </xf>
    <xf numFmtId="4" fontId="76" fillId="0" borderId="0" xfId="3" applyNumberFormat="1" applyFont="1" applyFill="1" applyAlignment="1">
      <alignment vertical="center"/>
    </xf>
    <xf numFmtId="4" fontId="76" fillId="0" borderId="0" xfId="0" applyNumberFormat="1" applyFont="1" applyFill="1" applyAlignment="1">
      <alignment vertical="center"/>
    </xf>
    <xf numFmtId="168" fontId="36" fillId="0" borderId="0" xfId="0" applyNumberFormat="1" applyFont="1" applyFill="1" applyAlignment="1">
      <alignment horizontal="center" vertical="center" wrapText="1"/>
    </xf>
    <xf numFmtId="0" fontId="76" fillId="0" borderId="0" xfId="0" applyFont="1" applyFill="1" applyAlignment="1">
      <alignment vertical="center" wrapText="1"/>
    </xf>
    <xf numFmtId="4" fontId="76" fillId="0" borderId="0" xfId="0" applyNumberFormat="1" applyFont="1" applyFill="1" applyAlignment="1">
      <alignment horizontal="right" vertical="center" wrapText="1"/>
    </xf>
    <xf numFmtId="0" fontId="93" fillId="0" borderId="0" xfId="0" applyFont="1" applyFill="1" applyBorder="1" applyAlignment="1">
      <alignment vertical="center"/>
    </xf>
    <xf numFmtId="4" fontId="93" fillId="0" borderId="0" xfId="0" applyNumberFormat="1" applyFont="1" applyFill="1" applyAlignment="1">
      <alignment vertical="center"/>
    </xf>
    <xf numFmtId="4" fontId="94" fillId="0" borderId="0" xfId="0" applyNumberFormat="1" applyFont="1" applyFill="1" applyAlignment="1">
      <alignment vertical="center"/>
    </xf>
    <xf numFmtId="0" fontId="76" fillId="0" borderId="0" xfId="0" applyFont="1" applyFill="1" applyAlignment="1">
      <alignment horizontal="right" vertical="center" wrapText="1"/>
    </xf>
    <xf numFmtId="3" fontId="76" fillId="0" borderId="0" xfId="0" applyNumberFormat="1" applyFont="1" applyFill="1" applyAlignment="1">
      <alignment vertical="center"/>
    </xf>
    <xf numFmtId="3" fontId="36" fillId="0" borderId="0" xfId="0" applyNumberFormat="1" applyFont="1" applyFill="1" applyAlignment="1">
      <alignment vertical="center"/>
    </xf>
    <xf numFmtId="3" fontId="93" fillId="0" borderId="0" xfId="0" applyNumberFormat="1" applyFont="1" applyFill="1" applyAlignment="1">
      <alignment vertical="center"/>
    </xf>
    <xf numFmtId="3" fontId="94" fillId="0" borderId="0" xfId="0" applyNumberFormat="1" applyFont="1" applyFill="1" applyAlignment="1">
      <alignment vertical="center"/>
    </xf>
    <xf numFmtId="4" fontId="93" fillId="0" borderId="0" xfId="0" applyNumberFormat="1" applyFont="1" applyFill="1" applyBorder="1" applyAlignment="1">
      <alignment vertical="center"/>
    </xf>
    <xf numFmtId="37" fontId="19" fillId="0" borderId="1" xfId="3" applyNumberFormat="1" applyFont="1" applyFill="1" applyBorder="1" applyAlignment="1">
      <alignment horizontal="right" vertical="center"/>
    </xf>
    <xf numFmtId="165" fontId="19" fillId="0" borderId="0" xfId="0" applyNumberFormat="1" applyFont="1" applyBorder="1" applyAlignment="1">
      <alignment vertical="center"/>
    </xf>
    <xf numFmtId="0" fontId="19" fillId="0" borderId="13" xfId="0" applyFont="1" applyBorder="1" applyAlignment="1">
      <alignment vertical="center"/>
    </xf>
    <xf numFmtId="43" fontId="29" fillId="0" borderId="15" xfId="3" applyFont="1" applyBorder="1" applyAlignment="1">
      <alignment horizontal="right" vertical="center" wrapText="1"/>
    </xf>
    <xf numFmtId="43" fontId="28" fillId="3" borderId="15" xfId="3" applyFont="1" applyFill="1" applyBorder="1" applyAlignment="1">
      <alignment horizontal="right" vertical="center" wrapText="1"/>
    </xf>
    <xf numFmtId="43" fontId="28" fillId="3" borderId="72" xfId="3" applyFont="1" applyFill="1" applyBorder="1" applyAlignment="1">
      <alignment horizontal="right" vertical="center" wrapText="1"/>
    </xf>
    <xf numFmtId="9" fontId="28" fillId="3" borderId="17" xfId="0" applyNumberFormat="1" applyFont="1" applyFill="1" applyBorder="1" applyAlignment="1">
      <alignment horizontal="right" vertical="center" wrapText="1"/>
    </xf>
    <xf numFmtId="164" fontId="28" fillId="0" borderId="2" xfId="0" applyNumberFormat="1" applyFont="1" applyBorder="1" applyAlignment="1">
      <alignment horizontal="right" vertical="center"/>
    </xf>
    <xf numFmtId="164" fontId="28" fillId="0" borderId="14" xfId="0" applyNumberFormat="1" applyFont="1" applyBorder="1" applyAlignment="1">
      <alignment horizontal="right" vertical="center"/>
    </xf>
    <xf numFmtId="0" fontId="28" fillId="2" borderId="8" xfId="0" applyFont="1" applyFill="1" applyBorder="1" applyAlignment="1">
      <alignment horizontal="center" vertical="center"/>
    </xf>
    <xf numFmtId="0" fontId="12" fillId="0" borderId="12" xfId="0" applyFont="1" applyBorder="1" applyAlignment="1">
      <alignment vertical="center"/>
    </xf>
    <xf numFmtId="164" fontId="19" fillId="0" borderId="2" xfId="0" applyNumberFormat="1" applyFont="1" applyBorder="1" applyAlignment="1">
      <alignment vertical="center"/>
    </xf>
    <xf numFmtId="164" fontId="19" fillId="0" borderId="2" xfId="0" applyNumberFormat="1" applyFont="1" applyBorder="1" applyAlignment="1">
      <alignment horizontal="right" vertical="center"/>
    </xf>
    <xf numFmtId="2" fontId="19" fillId="0" borderId="2" xfId="0" applyNumberFormat="1" applyFont="1" applyBorder="1" applyAlignment="1">
      <alignment vertical="center"/>
    </xf>
    <xf numFmtId="4" fontId="39" fillId="7" borderId="3" xfId="3" applyNumberFormat="1" applyFont="1" applyFill="1" applyBorder="1" applyAlignment="1">
      <alignment horizontal="right" vertical="center" wrapText="1"/>
    </xf>
    <xf numFmtId="4" fontId="40" fillId="0" borderId="3" xfId="3" applyNumberFormat="1" applyFont="1" applyFill="1" applyBorder="1" applyAlignment="1">
      <alignment horizontal="right" vertical="center" wrapText="1"/>
    </xf>
    <xf numFmtId="4" fontId="40" fillId="7" borderId="3" xfId="3" applyNumberFormat="1" applyFont="1" applyFill="1" applyBorder="1" applyAlignment="1">
      <alignment horizontal="right" vertical="center" wrapText="1"/>
    </xf>
    <xf numFmtId="4" fontId="28" fillId="5" borderId="7" xfId="3" applyNumberFormat="1" applyFont="1" applyFill="1" applyBorder="1" applyAlignment="1">
      <alignment horizontal="right" vertical="center"/>
    </xf>
    <xf numFmtId="0" fontId="12" fillId="7" borderId="3" xfId="0" applyFont="1" applyFill="1" applyBorder="1" applyAlignment="1">
      <alignment horizontal="justify" vertical="center" wrapText="1"/>
    </xf>
    <xf numFmtId="4" fontId="12" fillId="7" borderId="3" xfId="0" applyNumberFormat="1" applyFont="1" applyFill="1" applyBorder="1" applyAlignment="1">
      <alignment horizontal="justify" vertical="center" wrapText="1"/>
    </xf>
    <xf numFmtId="9" fontId="12" fillId="7" borderId="3" xfId="0" applyNumberFormat="1" applyFont="1" applyFill="1" applyBorder="1" applyAlignment="1">
      <alignment horizontal="justify" vertical="center" wrapText="1"/>
    </xf>
    <xf numFmtId="1" fontId="12" fillId="7" borderId="3" xfId="0" applyNumberFormat="1" applyFont="1" applyFill="1" applyBorder="1" applyAlignment="1">
      <alignment horizontal="justify" vertical="center" wrapText="1"/>
    </xf>
    <xf numFmtId="49" fontId="12" fillId="7" borderId="3" xfId="0" applyNumberFormat="1" applyFont="1" applyFill="1" applyBorder="1" applyAlignment="1">
      <alignment horizontal="justify" vertical="center" wrapText="1"/>
    </xf>
    <xf numFmtId="15" fontId="12" fillId="7" borderId="3" xfId="0" applyNumberFormat="1" applyFont="1" applyFill="1" applyBorder="1" applyAlignment="1">
      <alignment horizontal="justify" vertical="center" wrapText="1"/>
    </xf>
    <xf numFmtId="15" fontId="12" fillId="7" borderId="7" xfId="0" applyNumberFormat="1" applyFont="1" applyFill="1" applyBorder="1" applyAlignment="1">
      <alignment horizontal="justify" vertical="center" wrapText="1"/>
    </xf>
    <xf numFmtId="0" fontId="12" fillId="7" borderId="7" xfId="0" applyFont="1" applyFill="1" applyBorder="1" applyAlignment="1">
      <alignment horizontal="justify" vertical="center" wrapText="1"/>
    </xf>
    <xf numFmtId="0" fontId="84" fillId="0" borderId="0" xfId="0" applyFont="1" applyBorder="1" applyAlignment="1">
      <alignment horizontal="left" vertical="center"/>
    </xf>
    <xf numFmtId="0" fontId="28" fillId="0" borderId="0" xfId="0" applyFont="1" applyBorder="1" applyAlignment="1">
      <alignment horizontal="left" vertical="center"/>
    </xf>
    <xf numFmtId="49" fontId="77" fillId="0" borderId="0" xfId="0" applyNumberFormat="1" applyFont="1" applyBorder="1" applyAlignment="1">
      <alignment vertical="center"/>
    </xf>
    <xf numFmtId="0" fontId="82" fillId="0" borderId="0" xfId="0" applyFont="1" applyBorder="1" applyAlignment="1">
      <alignment vertical="center"/>
    </xf>
    <xf numFmtId="0" fontId="84" fillId="0" borderId="51" xfId="0" applyFont="1" applyBorder="1" applyAlignment="1">
      <alignment horizontal="left" vertical="center"/>
    </xf>
    <xf numFmtId="0" fontId="82" fillId="0" borderId="51" xfId="0" applyFont="1" applyBorder="1" applyAlignment="1">
      <alignment vertical="center"/>
    </xf>
    <xf numFmtId="49" fontId="77" fillId="0" borderId="51" xfId="0" applyNumberFormat="1" applyFont="1" applyBorder="1" applyAlignment="1">
      <alignment vertical="center"/>
    </xf>
    <xf numFmtId="49" fontId="11" fillId="13" borderId="36" xfId="0" applyNumberFormat="1" applyFont="1" applyFill="1" applyBorder="1" applyAlignment="1">
      <alignment vertical="center"/>
    </xf>
    <xf numFmtId="49" fontId="11" fillId="13" borderId="37" xfId="0" applyNumberFormat="1" applyFont="1" applyFill="1" applyBorder="1" applyAlignment="1">
      <alignment vertical="center"/>
    </xf>
    <xf numFmtId="49" fontId="11" fillId="13" borderId="38" xfId="0" applyNumberFormat="1" applyFont="1" applyFill="1" applyBorder="1" applyAlignment="1">
      <alignment vertical="center"/>
    </xf>
    <xf numFmtId="0" fontId="29" fillId="0" borderId="24" xfId="0" applyFont="1" applyFill="1" applyBorder="1" applyAlignment="1">
      <alignment horizontal="center" vertical="center"/>
    </xf>
    <xf numFmtId="0" fontId="76" fillId="12" borderId="4" xfId="0" applyFont="1" applyFill="1" applyBorder="1" applyAlignment="1">
      <alignment horizontal="center" vertical="center" wrapText="1"/>
    </xf>
    <xf numFmtId="0" fontId="76" fillId="12" borderId="1" xfId="0" applyFont="1" applyFill="1" applyBorder="1" applyAlignment="1">
      <alignment horizontal="center" vertical="center" wrapText="1"/>
    </xf>
    <xf numFmtId="0" fontId="29" fillId="0" borderId="8" xfId="0" applyFont="1" applyFill="1" applyBorder="1" applyAlignment="1">
      <alignment horizontal="center" vertical="center"/>
    </xf>
    <xf numFmtId="0" fontId="76" fillId="0" borderId="1" xfId="0" applyFont="1" applyFill="1" applyBorder="1" applyAlignment="1">
      <alignment horizontal="center" vertical="center" wrapText="1"/>
    </xf>
    <xf numFmtId="0" fontId="95" fillId="21" borderId="41" xfId="0" applyFont="1" applyFill="1" applyBorder="1" applyAlignment="1">
      <alignment horizontal="center" vertical="center"/>
    </xf>
    <xf numFmtId="0" fontId="77" fillId="0" borderId="25" xfId="0" applyFont="1" applyFill="1" applyBorder="1" applyAlignment="1">
      <alignment horizontal="center" vertical="center"/>
    </xf>
    <xf numFmtId="0" fontId="76" fillId="0" borderId="0" xfId="0" applyFont="1" applyFill="1" applyBorder="1" applyAlignment="1">
      <alignment horizontal="center" vertical="center" wrapText="1"/>
    </xf>
    <xf numFmtId="0" fontId="11" fillId="13" borderId="36" xfId="0" applyFont="1" applyFill="1" applyBorder="1" applyAlignment="1">
      <alignment vertical="center"/>
    </xf>
    <xf numFmtId="0" fontId="11" fillId="13" borderId="37" xfId="0" applyFont="1" applyFill="1" applyBorder="1" applyAlignment="1">
      <alignment vertical="center"/>
    </xf>
    <xf numFmtId="0" fontId="36" fillId="13" borderId="37" xfId="0" applyFont="1" applyFill="1" applyBorder="1" applyAlignment="1">
      <alignment vertical="center"/>
    </xf>
    <xf numFmtId="0" fontId="76" fillId="0" borderId="13" xfId="0" applyFont="1" applyFill="1" applyBorder="1" applyAlignment="1">
      <alignment horizontal="left" vertical="center" wrapText="1"/>
    </xf>
    <xf numFmtId="0" fontId="36" fillId="13" borderId="26" xfId="0" applyFont="1" applyFill="1" applyBorder="1" applyAlignment="1">
      <alignment vertical="center"/>
    </xf>
    <xf numFmtId="0" fontId="11" fillId="13" borderId="27" xfId="0" applyFont="1" applyFill="1" applyBorder="1" applyAlignment="1">
      <alignment vertical="center"/>
    </xf>
    <xf numFmtId="0" fontId="29" fillId="12" borderId="8" xfId="0" applyFont="1" applyFill="1" applyBorder="1" applyAlignment="1">
      <alignment horizontal="center" vertical="center"/>
    </xf>
    <xf numFmtId="49" fontId="29" fillId="12" borderId="1" xfId="0" applyNumberFormat="1" applyFont="1" applyFill="1" applyBorder="1" applyAlignment="1">
      <alignment horizontal="center" vertical="center"/>
    </xf>
    <xf numFmtId="4" fontId="29" fillId="12" borderId="1" xfId="0" applyNumberFormat="1" applyFont="1" applyFill="1" applyBorder="1" applyAlignment="1">
      <alignment horizontal="right" vertical="center" wrapText="1"/>
    </xf>
    <xf numFmtId="0" fontId="17" fillId="0" borderId="25" xfId="0" applyFont="1" applyFill="1" applyBorder="1" applyAlignment="1">
      <alignment horizontal="center" vertical="center"/>
    </xf>
    <xf numFmtId="0" fontId="11" fillId="12" borderId="25" xfId="0" applyFont="1" applyFill="1" applyBorder="1" applyAlignment="1">
      <alignment horizontal="left" vertical="center"/>
    </xf>
    <xf numFmtId="0" fontId="78" fillId="12" borderId="13" xfId="0" applyFont="1" applyFill="1" applyBorder="1"/>
    <xf numFmtId="0" fontId="17" fillId="0" borderId="44" xfId="0" applyFont="1" applyFill="1" applyBorder="1" applyAlignment="1">
      <alignment horizontal="center" vertical="center"/>
    </xf>
    <xf numFmtId="0" fontId="17" fillId="0" borderId="29" xfId="0" applyFont="1" applyFill="1" applyBorder="1" applyAlignment="1">
      <alignment horizontal="center" vertical="center"/>
    </xf>
    <xf numFmtId="49" fontId="11" fillId="0" borderId="29" xfId="0" applyNumberFormat="1" applyFont="1" applyFill="1" applyBorder="1" applyAlignment="1">
      <alignment horizontal="center" vertical="center"/>
    </xf>
    <xf numFmtId="0" fontId="78" fillId="0" borderId="29" xfId="0" applyFont="1" applyFill="1" applyBorder="1" applyAlignment="1">
      <alignment horizontal="center"/>
    </xf>
    <xf numFmtId="4" fontId="28" fillId="0" borderId="29" xfId="0" applyNumberFormat="1" applyFont="1" applyFill="1" applyBorder="1" applyAlignment="1">
      <alignment horizontal="right" vertical="center"/>
    </xf>
    <xf numFmtId="0" fontId="80" fillId="0" borderId="29" xfId="0" applyFont="1" applyFill="1" applyBorder="1" applyAlignment="1">
      <alignment horizontal="center" vertical="center"/>
    </xf>
    <xf numFmtId="1" fontId="79" fillId="0" borderId="29" xfId="0" applyNumberFormat="1" applyFont="1" applyFill="1" applyBorder="1" applyAlignment="1">
      <alignment horizontal="center" vertical="center"/>
    </xf>
    <xf numFmtId="49" fontId="79" fillId="0" borderId="29" xfId="0" applyNumberFormat="1" applyFont="1" applyFill="1" applyBorder="1" applyAlignment="1">
      <alignment vertical="center"/>
    </xf>
    <xf numFmtId="0" fontId="79" fillId="0" borderId="29" xfId="0" applyFont="1" applyFill="1" applyBorder="1" applyAlignment="1">
      <alignment horizontal="center" vertical="center"/>
    </xf>
    <xf numFmtId="0" fontId="76" fillId="0" borderId="47" xfId="0" applyFont="1" applyFill="1" applyBorder="1" applyAlignment="1">
      <alignment horizontal="left" vertical="center" wrapText="1"/>
    </xf>
    <xf numFmtId="0" fontId="96" fillId="4" borderId="1" xfId="0" applyFont="1" applyFill="1" applyBorder="1" applyAlignment="1" applyProtection="1">
      <alignment horizontal="justify" vertical="center"/>
      <protection locked="0"/>
    </xf>
    <xf numFmtId="0" fontId="96" fillId="4" borderId="1" xfId="0" applyFont="1" applyFill="1" applyBorder="1" applyAlignment="1" applyProtection="1">
      <alignment horizontal="center" vertical="center"/>
      <protection locked="0"/>
    </xf>
    <xf numFmtId="49" fontId="96" fillId="4" borderId="3" xfId="0" applyNumberFormat="1" applyFont="1" applyFill="1" applyBorder="1" applyAlignment="1" applyProtection="1">
      <alignment horizontal="center" vertical="center"/>
      <protection locked="0"/>
    </xf>
    <xf numFmtId="0" fontId="96" fillId="0" borderId="4" xfId="0" applyFont="1" applyBorder="1" applyAlignment="1" applyProtection="1">
      <alignment vertical="distributed"/>
      <protection locked="0"/>
    </xf>
    <xf numFmtId="14" fontId="96" fillId="4" borderId="5" xfId="0" applyNumberFormat="1" applyFont="1" applyFill="1" applyBorder="1" applyAlignment="1" applyProtection="1">
      <alignment horizontal="center" vertical="center"/>
      <protection locked="0"/>
    </xf>
    <xf numFmtId="0" fontId="60" fillId="4" borderId="4" xfId="0" applyFont="1" applyFill="1" applyBorder="1" applyAlignment="1" applyProtection="1">
      <alignment horizontal="left" vertical="center" wrapText="1"/>
      <protection locked="0"/>
    </xf>
    <xf numFmtId="0" fontId="97" fillId="4" borderId="4" xfId="0" applyFont="1" applyFill="1" applyBorder="1" applyAlignment="1" applyProtection="1">
      <alignment horizontal="left" vertical="center" wrapText="1"/>
      <protection locked="0"/>
    </xf>
    <xf numFmtId="0" fontId="96" fillId="4" borderId="4" xfId="0" applyFont="1" applyFill="1" applyBorder="1" applyAlignment="1" applyProtection="1">
      <alignment horizontal="left" vertical="center" wrapText="1"/>
      <protection locked="0"/>
    </xf>
    <xf numFmtId="14" fontId="96" fillId="4" borderId="4" xfId="0" applyNumberFormat="1" applyFont="1" applyFill="1" applyBorder="1" applyAlignment="1" applyProtection="1">
      <alignment horizontal="center" vertical="center"/>
      <protection locked="0"/>
    </xf>
    <xf numFmtId="0" fontId="96" fillId="0" borderId="4" xfId="0" applyFont="1" applyBorder="1" applyAlignment="1" applyProtection="1">
      <alignment vertical="center"/>
      <protection locked="0"/>
    </xf>
    <xf numFmtId="0" fontId="98" fillId="4" borderId="4" xfId="0" applyFont="1" applyFill="1" applyBorder="1" applyAlignment="1" applyProtection="1">
      <alignment horizontal="left" vertical="center" wrapText="1"/>
      <protection locked="0"/>
    </xf>
    <xf numFmtId="14" fontId="96" fillId="4" borderId="3" xfId="0" applyNumberFormat="1" applyFont="1" applyFill="1" applyBorder="1" applyAlignment="1" applyProtection="1">
      <alignment horizontal="center" vertical="center"/>
      <protection locked="0"/>
    </xf>
    <xf numFmtId="4" fontId="29" fillId="0" borderId="8" xfId="3" applyNumberFormat="1" applyFont="1" applyFill="1" applyBorder="1" applyAlignment="1">
      <alignment vertical="center"/>
    </xf>
    <xf numFmtId="4" fontId="45" fillId="0" borderId="8" xfId="3" applyNumberFormat="1" applyFont="1" applyFill="1" applyBorder="1" applyAlignment="1">
      <alignment vertical="center"/>
    </xf>
    <xf numFmtId="4" fontId="29" fillId="0" borderId="8" xfId="3" applyNumberFormat="1" applyFont="1" applyFill="1" applyBorder="1" applyAlignment="1">
      <alignment horizontal="right" vertical="center"/>
    </xf>
    <xf numFmtId="4" fontId="28" fillId="17" borderId="3" xfId="3" applyNumberFormat="1" applyFont="1" applyFill="1" applyBorder="1" applyAlignment="1">
      <alignment vertical="center"/>
    </xf>
    <xf numFmtId="3" fontId="28" fillId="0" borderId="37" xfId="0" applyNumberFormat="1" applyFont="1" applyFill="1" applyBorder="1" applyAlignment="1">
      <alignment horizontal="center" vertical="center"/>
    </xf>
    <xf numFmtId="3" fontId="28" fillId="0" borderId="60" xfId="0" applyNumberFormat="1" applyFont="1" applyFill="1" applyBorder="1" applyAlignment="1">
      <alignment horizontal="center" vertical="center"/>
    </xf>
    <xf numFmtId="3" fontId="72" fillId="19" borderId="1" xfId="0" applyNumberFormat="1" applyFont="1" applyFill="1" applyBorder="1" applyAlignment="1">
      <alignment horizontal="center" vertical="center" wrapText="1"/>
    </xf>
    <xf numFmtId="9" fontId="17" fillId="17" borderId="1" xfId="2" applyFont="1" applyFill="1" applyBorder="1" applyAlignment="1">
      <alignment horizontal="center" vertical="center" wrapText="1"/>
    </xf>
    <xf numFmtId="9" fontId="12" fillId="0" borderId="29" xfId="2" applyFont="1" applyFill="1" applyBorder="1" applyAlignment="1">
      <alignment vertical="center" wrapText="1"/>
    </xf>
    <xf numFmtId="9" fontId="11" fillId="17" borderId="34" xfId="2" applyFont="1" applyFill="1" applyBorder="1" applyAlignment="1">
      <alignment vertical="center" wrapText="1"/>
    </xf>
    <xf numFmtId="0" fontId="11" fillId="17" borderId="58" xfId="0" applyFont="1" applyFill="1" applyBorder="1" applyAlignment="1">
      <alignment horizontal="center" vertical="center"/>
    </xf>
    <xf numFmtId="0" fontId="11" fillId="17" borderId="5" xfId="0" applyFont="1" applyFill="1" applyBorder="1" applyAlignment="1">
      <alignment horizontal="center" vertical="center"/>
    </xf>
    <xf numFmtId="49" fontId="12" fillId="0" borderId="28" xfId="2" applyNumberFormat="1" applyFont="1" applyFill="1" applyBorder="1" applyAlignment="1">
      <alignment horizontal="left" vertical="center"/>
    </xf>
    <xf numFmtId="3" fontId="12" fillId="0" borderId="5" xfId="0" applyNumberFormat="1" applyFont="1" applyFill="1" applyBorder="1" applyAlignment="1">
      <alignment vertical="center" wrapText="1"/>
    </xf>
    <xf numFmtId="9" fontId="11" fillId="17" borderId="28" xfId="2" applyFont="1" applyFill="1" applyBorder="1" applyAlignment="1">
      <alignment vertical="center"/>
    </xf>
    <xf numFmtId="9" fontId="11" fillId="17" borderId="29" xfId="2" applyFont="1" applyFill="1" applyBorder="1" applyAlignment="1">
      <alignment vertical="center"/>
    </xf>
    <xf numFmtId="9" fontId="11" fillId="17" borderId="29" xfId="2" applyFont="1" applyFill="1" applyBorder="1" applyAlignment="1">
      <alignment horizontal="center" vertical="center"/>
    </xf>
    <xf numFmtId="9" fontId="11" fillId="17" borderId="29" xfId="2" applyFont="1" applyFill="1" applyBorder="1" applyAlignment="1">
      <alignment vertical="center" wrapText="1"/>
    </xf>
    <xf numFmtId="49" fontId="12" fillId="4" borderId="41" xfId="0" applyNumberFormat="1" applyFont="1" applyFill="1" applyBorder="1" applyAlignment="1">
      <alignment vertical="center"/>
    </xf>
    <xf numFmtId="9" fontId="12" fillId="4" borderId="26" xfId="2" applyFont="1" applyFill="1" applyBorder="1" applyAlignment="1">
      <alignment horizontal="left" vertical="center"/>
    </xf>
    <xf numFmtId="9" fontId="12" fillId="4" borderId="26" xfId="2" applyFont="1" applyFill="1" applyBorder="1" applyAlignment="1">
      <alignment horizontal="center" vertical="center"/>
    </xf>
    <xf numFmtId="0" fontId="12" fillId="4" borderId="26" xfId="2" applyNumberFormat="1" applyFont="1" applyFill="1" applyBorder="1" applyAlignment="1">
      <alignment horizontal="center" vertical="center"/>
    </xf>
    <xf numFmtId="1" fontId="12" fillId="4" borderId="26" xfId="1" applyNumberFormat="1" applyFont="1" applyFill="1" applyBorder="1" applyAlignment="1">
      <alignment horizontal="center" vertical="center"/>
    </xf>
    <xf numFmtId="1" fontId="16" fillId="4" borderId="26" xfId="2" applyNumberFormat="1" applyFont="1" applyFill="1" applyBorder="1" applyAlignment="1">
      <alignment horizontal="center" vertical="center"/>
    </xf>
    <xf numFmtId="0" fontId="12" fillId="4" borderId="26" xfId="0" applyFont="1" applyFill="1" applyBorder="1" applyAlignment="1">
      <alignment horizontal="center" vertical="center" wrapText="1"/>
    </xf>
    <xf numFmtId="0" fontId="12" fillId="4" borderId="26" xfId="0" applyFont="1" applyFill="1" applyBorder="1" applyAlignment="1">
      <alignment horizontal="right" vertical="center" wrapText="1"/>
    </xf>
    <xf numFmtId="3" fontId="12" fillId="4" borderId="27" xfId="0" applyNumberFormat="1" applyFont="1" applyFill="1" applyBorder="1" applyAlignment="1">
      <alignment vertical="center"/>
    </xf>
    <xf numFmtId="0" fontId="12" fillId="17" borderId="34" xfId="0" applyFont="1" applyFill="1" applyBorder="1" applyAlignment="1">
      <alignment horizontal="center" vertical="center" wrapText="1"/>
    </xf>
    <xf numFmtId="0" fontId="12" fillId="0" borderId="47" xfId="0" applyFont="1" applyFill="1" applyBorder="1" applyAlignment="1">
      <alignment horizontal="center" vertical="center" wrapText="1"/>
    </xf>
    <xf numFmtId="9" fontId="12" fillId="0" borderId="0" xfId="2" applyFont="1" applyFill="1" applyBorder="1" applyAlignment="1">
      <alignment vertical="center" wrapText="1"/>
    </xf>
    <xf numFmtId="9" fontId="11" fillId="17" borderId="44" xfId="2" applyFont="1" applyFill="1" applyBorder="1" applyAlignment="1">
      <alignment horizontal="left" vertical="center"/>
    </xf>
    <xf numFmtId="9" fontId="11" fillId="17" borderId="29" xfId="2" applyFont="1" applyFill="1" applyBorder="1" applyAlignment="1">
      <alignment horizontal="center" vertical="center" wrapText="1"/>
    </xf>
    <xf numFmtId="0" fontId="11" fillId="17" borderId="4" xfId="0" applyFont="1" applyFill="1" applyBorder="1" applyAlignment="1">
      <alignment horizontal="center" vertical="center"/>
    </xf>
    <xf numFmtId="0" fontId="11" fillId="0" borderId="26" xfId="0" applyFont="1" applyBorder="1" applyAlignment="1">
      <alignment horizontal="center" vertical="center"/>
    </xf>
    <xf numFmtId="4" fontId="11" fillId="17" borderId="31" xfId="0" applyNumberFormat="1" applyFont="1" applyFill="1" applyBorder="1" applyAlignment="1">
      <alignment horizontal="center" vertical="center"/>
    </xf>
    <xf numFmtId="3" fontId="11" fillId="17" borderId="31" xfId="0" applyNumberFormat="1" applyFont="1" applyFill="1" applyBorder="1" applyAlignment="1">
      <alignment horizontal="center" vertical="center"/>
    </xf>
    <xf numFmtId="4" fontId="11" fillId="17" borderId="32" xfId="0" applyNumberFormat="1" applyFont="1" applyFill="1" applyBorder="1" applyAlignment="1">
      <alignment horizontal="center" vertical="center"/>
    </xf>
    <xf numFmtId="1" fontId="16" fillId="4" borderId="51" xfId="2" applyNumberFormat="1" applyFont="1" applyFill="1" applyBorder="1" applyAlignment="1">
      <alignment horizontal="center" vertical="center"/>
    </xf>
    <xf numFmtId="0" fontId="12" fillId="4" borderId="51" xfId="0" applyFont="1" applyFill="1" applyBorder="1" applyAlignment="1">
      <alignment horizontal="center" vertical="center" wrapText="1"/>
    </xf>
    <xf numFmtId="0" fontId="50" fillId="16" borderId="1" xfId="0" applyFont="1" applyFill="1" applyBorder="1" applyAlignment="1">
      <alignment horizontal="left" vertical="center" wrapText="1" indent="1"/>
    </xf>
    <xf numFmtId="0" fontId="19" fillId="16" borderId="1" xfId="0" applyFont="1" applyFill="1" applyBorder="1" applyAlignment="1">
      <alignment horizontal="left" vertical="center" wrapText="1" indent="1"/>
    </xf>
    <xf numFmtId="0" fontId="19" fillId="16" borderId="1" xfId="0" applyFont="1" applyFill="1" applyBorder="1" applyAlignment="1">
      <alignment horizontal="center" vertical="center" wrapText="1"/>
    </xf>
    <xf numFmtId="1" fontId="17" fillId="17" borderId="1" xfId="0" applyNumberFormat="1" applyFont="1" applyFill="1" applyBorder="1" applyAlignment="1">
      <alignment horizontal="center" vertical="center" wrapText="1"/>
    </xf>
    <xf numFmtId="0" fontId="19" fillId="22" borderId="1" xfId="0" applyFont="1" applyFill="1" applyBorder="1" applyAlignment="1">
      <alignment horizontal="left" vertical="center" wrapText="1" indent="1"/>
    </xf>
    <xf numFmtId="3" fontId="17" fillId="22" borderId="1" xfId="0" applyNumberFormat="1" applyFont="1" applyFill="1" applyBorder="1" applyAlignment="1">
      <alignment horizontal="center" vertical="center" wrapText="1"/>
    </xf>
    <xf numFmtId="3" fontId="19" fillId="22" borderId="1" xfId="0" applyNumberFormat="1" applyFont="1" applyFill="1" applyBorder="1" applyAlignment="1">
      <alignment horizontal="center" vertical="center" wrapText="1"/>
    </xf>
    <xf numFmtId="0" fontId="19" fillId="22" borderId="1" xfId="0" applyFont="1" applyFill="1" applyBorder="1" applyAlignment="1">
      <alignment horizontal="center" vertical="center" wrapText="1"/>
    </xf>
    <xf numFmtId="37" fontId="19" fillId="22" borderId="1" xfId="3" applyNumberFormat="1" applyFont="1" applyFill="1" applyBorder="1" applyAlignment="1">
      <alignment horizontal="center" vertical="center" wrapText="1"/>
    </xf>
    <xf numFmtId="0" fontId="19" fillId="22" borderId="15" xfId="0" applyFont="1" applyFill="1" applyBorder="1" applyAlignment="1">
      <alignment horizontal="left" vertical="center" wrapText="1" indent="1"/>
    </xf>
    <xf numFmtId="0" fontId="19" fillId="22" borderId="15" xfId="0" applyFont="1" applyFill="1" applyBorder="1" applyAlignment="1">
      <alignment horizontal="center" vertical="center" wrapText="1"/>
    </xf>
    <xf numFmtId="3" fontId="19" fillId="22" borderId="15" xfId="0" applyNumberFormat="1" applyFont="1" applyFill="1" applyBorder="1" applyAlignment="1">
      <alignment horizontal="center" vertical="center" wrapText="1"/>
    </xf>
    <xf numFmtId="0" fontId="86" fillId="0" borderId="62" xfId="0" applyFont="1" applyBorder="1" applyAlignment="1">
      <alignment horizontal="center" vertical="center"/>
    </xf>
    <xf numFmtId="173" fontId="19" fillId="0" borderId="1" xfId="0" applyNumberFormat="1" applyFont="1" applyFill="1" applyBorder="1" applyAlignment="1">
      <alignment vertical="center"/>
    </xf>
    <xf numFmtId="0" fontId="50" fillId="6" borderId="1" xfId="0" applyFont="1" applyFill="1" applyBorder="1" applyAlignment="1">
      <alignment vertical="center"/>
    </xf>
    <xf numFmtId="0" fontId="51" fillId="0" borderId="1" xfId="0" applyFont="1" applyFill="1" applyBorder="1" applyAlignment="1">
      <alignment vertical="top"/>
    </xf>
    <xf numFmtId="9" fontId="51" fillId="0" borderId="1" xfId="2" applyFont="1" applyFill="1" applyBorder="1" applyAlignment="1">
      <alignment vertical="center"/>
    </xf>
    <xf numFmtId="9" fontId="17" fillId="0" borderId="1" xfId="2" applyFont="1" applyFill="1" applyBorder="1" applyAlignment="1">
      <alignment vertical="center"/>
    </xf>
    <xf numFmtId="0" fontId="28" fillId="2" borderId="18" xfId="0" applyFont="1" applyFill="1" applyBorder="1" applyAlignment="1">
      <alignment horizontal="center" vertical="center" wrapText="1"/>
    </xf>
    <xf numFmtId="0" fontId="28" fillId="2" borderId="73"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0" xfId="0" applyFont="1" applyFill="1" applyBorder="1" applyAlignment="1">
      <alignment horizontal="center" vertical="center" wrapText="1"/>
    </xf>
    <xf numFmtId="49" fontId="29" fillId="0" borderId="40" xfId="0" applyNumberFormat="1" applyFont="1" applyBorder="1" applyAlignment="1">
      <alignment horizontal="center" vertical="center"/>
    </xf>
    <xf numFmtId="0" fontId="29" fillId="0" borderId="58" xfId="0" applyFont="1" applyBorder="1" applyAlignment="1">
      <alignment vertical="center" wrapText="1"/>
    </xf>
    <xf numFmtId="0" fontId="29" fillId="0" borderId="10" xfId="0" applyFont="1" applyBorder="1" applyAlignment="1" applyProtection="1">
      <alignment horizontal="center" vertical="center" wrapText="1"/>
      <protection locked="0"/>
    </xf>
    <xf numFmtId="0" fontId="29" fillId="0" borderId="10" xfId="0" applyFont="1" applyBorder="1" applyAlignment="1">
      <alignment horizontal="left" vertical="center" wrapText="1"/>
    </xf>
    <xf numFmtId="0" fontId="29" fillId="12" borderId="10" xfId="0" applyFont="1" applyFill="1" applyBorder="1" applyAlignment="1">
      <alignment horizontal="left" vertical="center" wrapText="1"/>
    </xf>
    <xf numFmtId="0" fontId="29" fillId="12" borderId="10" xfId="0" applyFont="1" applyFill="1" applyBorder="1" applyAlignment="1" applyProtection="1">
      <alignment horizontal="left" vertical="center" wrapText="1"/>
      <protection locked="0"/>
    </xf>
    <xf numFmtId="14" fontId="29" fillId="0" borderId="11" xfId="0" applyNumberFormat="1" applyFont="1" applyBorder="1" applyAlignment="1" applyProtection="1">
      <alignment horizontal="center" vertical="center" wrapText="1"/>
      <protection locked="0"/>
    </xf>
    <xf numFmtId="49" fontId="29" fillId="0" borderId="9" xfId="0" applyNumberFormat="1" applyFont="1" applyBorder="1" applyAlignment="1">
      <alignment horizontal="center" vertical="center"/>
    </xf>
    <xf numFmtId="0" fontId="29" fillId="0" borderId="6" xfId="0" applyFont="1" applyBorder="1" applyAlignment="1">
      <alignment vertical="center"/>
    </xf>
    <xf numFmtId="0" fontId="29" fillId="0" borderId="6" xfId="0" applyFont="1" applyBorder="1" applyAlignment="1">
      <alignment vertical="center" wrapText="1"/>
    </xf>
    <xf numFmtId="0" fontId="29" fillId="0" borderId="6" xfId="0" applyFont="1" applyBorder="1" applyAlignment="1">
      <alignment horizontal="center" vertical="center"/>
    </xf>
    <xf numFmtId="0" fontId="29" fillId="0" borderId="7" xfId="0" applyFont="1" applyBorder="1" applyAlignment="1">
      <alignment vertical="center" wrapText="1"/>
    </xf>
    <xf numFmtId="3" fontId="28" fillId="17" borderId="1" xfId="0" applyNumberFormat="1" applyFont="1" applyFill="1" applyBorder="1" applyAlignment="1">
      <alignment vertical="center"/>
    </xf>
    <xf numFmtId="165" fontId="12" fillId="0" borderId="0" xfId="0" applyNumberFormat="1" applyFont="1" applyAlignment="1">
      <alignment vertical="center"/>
    </xf>
    <xf numFmtId="4" fontId="77" fillId="0" borderId="1" xfId="0" applyNumberFormat="1" applyFont="1" applyFill="1" applyBorder="1" applyAlignment="1">
      <alignment vertical="center"/>
    </xf>
    <xf numFmtId="0" fontId="11" fillId="0" borderId="0" xfId="0" applyFont="1" applyFill="1" applyBorder="1" applyAlignment="1">
      <alignment vertical="center"/>
    </xf>
    <xf numFmtId="49" fontId="1" fillId="0" borderId="25" xfId="0" applyNumberFormat="1" applyFont="1" applyBorder="1" applyAlignment="1">
      <alignment vertical="center"/>
    </xf>
    <xf numFmtId="49" fontId="1" fillId="0" borderId="0" xfId="0" applyNumberFormat="1" applyFont="1" applyBorder="1" applyAlignment="1">
      <alignment vertical="center"/>
    </xf>
    <xf numFmtId="49" fontId="1" fillId="0" borderId="13" xfId="0" applyNumberFormat="1" applyFont="1" applyBorder="1" applyAlignment="1">
      <alignment vertical="center"/>
    </xf>
    <xf numFmtId="49" fontId="1" fillId="0" borderId="56" xfId="0" applyNumberFormat="1" applyFont="1" applyBorder="1" applyAlignment="1">
      <alignment vertical="center"/>
    </xf>
    <xf numFmtId="49" fontId="1" fillId="0" borderId="51" xfId="0" applyNumberFormat="1" applyFont="1" applyBorder="1" applyAlignment="1">
      <alignment vertical="center"/>
    </xf>
    <xf numFmtId="49" fontId="1" fillId="0" borderId="52" xfId="0" applyNumberFormat="1" applyFont="1" applyBorder="1" applyAlignment="1">
      <alignment vertical="center"/>
    </xf>
    <xf numFmtId="49" fontId="99" fillId="13" borderId="37" xfId="0" applyNumberFormat="1" applyFont="1" applyFill="1" applyBorder="1" applyAlignment="1">
      <alignment horizontal="center" vertical="center"/>
    </xf>
    <xf numFmtId="0" fontId="88" fillId="12" borderId="5" xfId="0" applyFont="1" applyFill="1" applyBorder="1" applyAlignment="1">
      <alignment horizontal="left" vertical="center" wrapText="1"/>
    </xf>
    <xf numFmtId="0" fontId="29" fillId="12" borderId="15" xfId="0" applyFont="1" applyFill="1" applyBorder="1" applyAlignment="1">
      <alignment horizontal="left" vertical="center" wrapText="1"/>
    </xf>
    <xf numFmtId="0" fontId="29" fillId="12" borderId="15" xfId="0" applyFont="1" applyFill="1" applyBorder="1" applyAlignment="1">
      <alignment horizontal="center" vertical="center" wrapText="1"/>
    </xf>
    <xf numFmtId="49" fontId="29" fillId="12" borderId="15" xfId="0" applyNumberFormat="1" applyFont="1" applyFill="1" applyBorder="1" applyAlignment="1">
      <alignment horizontal="center" vertical="center" wrapText="1"/>
    </xf>
    <xf numFmtId="4" fontId="29" fillId="12" borderId="15" xfId="0" applyNumberFormat="1" applyFont="1" applyFill="1" applyBorder="1" applyAlignment="1">
      <alignment horizontal="right" vertical="center" wrapText="1"/>
    </xf>
    <xf numFmtId="0" fontId="76" fillId="12" borderId="15" xfId="0" applyFont="1" applyFill="1" applyBorder="1" applyAlignment="1">
      <alignment horizontal="center" vertical="center" wrapText="1"/>
    </xf>
    <xf numFmtId="9" fontId="29" fillId="12" borderId="15" xfId="0" applyNumberFormat="1" applyFont="1" applyFill="1" applyBorder="1" applyAlignment="1">
      <alignment horizontal="center" vertical="center" wrapText="1"/>
    </xf>
    <xf numFmtId="49" fontId="88" fillId="12" borderId="3" xfId="0" applyNumberFormat="1" applyFont="1" applyFill="1" applyBorder="1" applyAlignment="1">
      <alignment horizontal="left" vertical="center" wrapText="1"/>
    </xf>
    <xf numFmtId="0" fontId="41" fillId="0" borderId="13" xfId="0" applyFont="1" applyFill="1" applyBorder="1"/>
    <xf numFmtId="0" fontId="99" fillId="13" borderId="37" xfId="0" applyFont="1" applyFill="1" applyBorder="1" applyAlignment="1">
      <alignment horizontal="center" vertical="center"/>
    </xf>
    <xf numFmtId="0" fontId="12" fillId="13" borderId="38" xfId="0" applyFont="1" applyFill="1" applyBorder="1" applyAlignment="1">
      <alignment vertical="center"/>
    </xf>
    <xf numFmtId="0" fontId="88" fillId="12" borderId="3" xfId="0" applyFont="1" applyFill="1" applyBorder="1" applyAlignment="1">
      <alignment horizontal="left" vertical="center" wrapText="1"/>
    </xf>
    <xf numFmtId="0" fontId="29" fillId="12" borderId="24" xfId="0" applyFont="1" applyFill="1" applyBorder="1" applyAlignment="1">
      <alignment horizontal="center" vertical="center"/>
    </xf>
    <xf numFmtId="0" fontId="88" fillId="21" borderId="27" xfId="0" applyFont="1" applyFill="1" applyBorder="1" applyAlignment="1">
      <alignment horizontal="left" vertical="center" wrapText="1"/>
    </xf>
    <xf numFmtId="0" fontId="88" fillId="0" borderId="13" xfId="0" applyFont="1" applyFill="1" applyBorder="1" applyAlignment="1">
      <alignment horizontal="left" vertical="center" wrapText="1"/>
    </xf>
    <xf numFmtId="0" fontId="99" fillId="13" borderId="26" xfId="0" applyFont="1" applyFill="1" applyBorder="1" applyAlignment="1">
      <alignment horizontal="center" vertical="center"/>
    </xf>
    <xf numFmtId="0" fontId="88" fillId="13" borderId="27" xfId="0" applyFont="1" applyFill="1" applyBorder="1" applyAlignment="1">
      <alignment vertical="center"/>
    </xf>
    <xf numFmtId="0" fontId="77" fillId="0" borderId="1" xfId="0" applyFont="1" applyFill="1" applyBorder="1" applyAlignment="1">
      <alignment horizontal="center" vertical="center"/>
    </xf>
    <xf numFmtId="0" fontId="29" fillId="12" borderId="1" xfId="0" applyFont="1" applyFill="1" applyBorder="1" applyAlignment="1">
      <alignment horizontal="justify" vertical="center" wrapText="1"/>
    </xf>
    <xf numFmtId="49" fontId="76" fillId="12" borderId="1" xfId="0" applyNumberFormat="1" applyFont="1" applyFill="1" applyBorder="1" applyAlignment="1">
      <alignment horizontal="center" vertical="center" wrapText="1"/>
    </xf>
    <xf numFmtId="37" fontId="17" fillId="3" borderId="31" xfId="3" applyNumberFormat="1" applyFont="1" applyFill="1" applyBorder="1" applyAlignment="1">
      <alignment horizontal="right" vertical="center"/>
    </xf>
    <xf numFmtId="4" fontId="29" fillId="0" borderId="24" xfId="3" applyNumberFormat="1" applyFont="1" applyFill="1" applyBorder="1" applyAlignment="1">
      <alignment vertical="center"/>
    </xf>
    <xf numFmtId="0" fontId="9" fillId="0" borderId="0" xfId="0" applyFont="1" applyFill="1" applyBorder="1" applyAlignment="1">
      <alignment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center" wrapText="1"/>
    </xf>
    <xf numFmtId="0" fontId="0" fillId="0" borderId="0" xfId="0" applyAlignment="1">
      <alignment vertical="center"/>
    </xf>
    <xf numFmtId="0" fontId="17" fillId="0" borderId="77" xfId="0" applyFont="1" applyBorder="1" applyAlignment="1">
      <alignment vertical="center" wrapText="1"/>
    </xf>
    <xf numFmtId="0" fontId="17" fillId="0" borderId="13" xfId="0" applyFont="1" applyBorder="1" applyAlignment="1">
      <alignment horizontal="center" vertical="center" wrapText="1"/>
    </xf>
    <xf numFmtId="0" fontId="101" fillId="0" borderId="52" xfId="4" applyBorder="1" applyAlignment="1" applyProtection="1">
      <alignment horizontal="center" vertical="center" wrapText="1"/>
    </xf>
    <xf numFmtId="0" fontId="19" fillId="0" borderId="64" xfId="0" applyFont="1" applyBorder="1" applyAlignment="1">
      <alignment vertical="center" wrapText="1"/>
    </xf>
    <xf numFmtId="0" fontId="19" fillId="0" borderId="52" xfId="0" applyFont="1" applyBorder="1" applyAlignment="1">
      <alignment horizontal="center" vertical="center" wrapText="1"/>
    </xf>
    <xf numFmtId="0" fontId="29" fillId="0" borderId="52" xfId="0" applyFont="1" applyBorder="1" applyAlignment="1">
      <alignment vertical="center" wrapText="1"/>
    </xf>
    <xf numFmtId="0" fontId="29" fillId="0" borderId="13" xfId="0" applyFont="1" applyBorder="1" applyAlignment="1">
      <alignment vertical="center" wrapText="1"/>
    </xf>
    <xf numFmtId="3" fontId="19" fillId="0" borderId="52" xfId="0" applyNumberFormat="1" applyFont="1" applyBorder="1" applyAlignment="1">
      <alignment horizontal="center" vertical="center" wrapText="1"/>
    </xf>
    <xf numFmtId="0" fontId="0" fillId="0" borderId="52" xfId="0" applyBorder="1" applyAlignment="1">
      <alignment vertical="center" wrapText="1"/>
    </xf>
    <xf numFmtId="0" fontId="41" fillId="0" borderId="0" xfId="0" applyFont="1" applyAlignment="1">
      <alignment vertical="center"/>
    </xf>
    <xf numFmtId="0" fontId="28" fillId="0" borderId="14"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56" xfId="0" applyFont="1" applyBorder="1" applyAlignment="1">
      <alignment vertical="center" wrapText="1"/>
    </xf>
    <xf numFmtId="0" fontId="28" fillId="0" borderId="51" xfId="0" applyFont="1" applyBorder="1" applyAlignment="1">
      <alignment horizontal="right" vertical="center" wrapText="1"/>
    </xf>
    <xf numFmtId="0" fontId="28" fillId="0" borderId="51" xfId="0" applyFont="1" applyBorder="1" applyAlignment="1">
      <alignment vertical="center" wrapText="1"/>
    </xf>
    <xf numFmtId="0" fontId="28" fillId="0" borderId="52" xfId="0" applyFont="1" applyBorder="1" applyAlignment="1">
      <alignment vertical="center" wrapText="1"/>
    </xf>
    <xf numFmtId="0" fontId="29" fillId="0" borderId="64" xfId="0" applyFont="1" applyBorder="1" applyAlignment="1">
      <alignment vertical="center" wrapText="1"/>
    </xf>
    <xf numFmtId="0" fontId="29" fillId="0" borderId="52"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56" xfId="0" applyFont="1" applyBorder="1" applyAlignment="1">
      <alignment horizontal="right" vertical="center" wrapText="1"/>
    </xf>
    <xf numFmtId="3" fontId="29" fillId="0" borderId="52" xfId="0" applyNumberFormat="1" applyFont="1" applyBorder="1" applyAlignment="1">
      <alignment horizontal="center" vertical="center" wrapText="1"/>
    </xf>
    <xf numFmtId="0" fontId="29" fillId="0" borderId="56" xfId="0" applyFont="1" applyBorder="1" applyAlignment="1">
      <alignment vertical="center" wrapText="1"/>
    </xf>
    <xf numFmtId="0" fontId="28" fillId="0" borderId="13" xfId="0" applyFont="1" applyBorder="1" applyAlignment="1">
      <alignment vertical="center" wrapText="1"/>
    </xf>
    <xf numFmtId="0" fontId="101" fillId="0" borderId="0" xfId="4" applyAlignment="1" applyProtection="1">
      <alignment horizontal="left" vertical="center"/>
    </xf>
    <xf numFmtId="0" fontId="101" fillId="0" borderId="0" xfId="4" applyAlignment="1" applyProtection="1">
      <alignment vertical="center"/>
    </xf>
    <xf numFmtId="0" fontId="100" fillId="0" borderId="0" xfId="0" applyFont="1" applyAlignment="1">
      <alignment vertical="center"/>
    </xf>
    <xf numFmtId="0" fontId="29" fillId="0" borderId="1" xfId="0" applyFont="1" applyBorder="1" applyAlignment="1">
      <alignment vertical="center" wrapText="1"/>
    </xf>
    <xf numFmtId="0" fontId="19" fillId="12" borderId="1" xfId="0" applyFont="1" applyFill="1" applyBorder="1" applyAlignment="1">
      <alignment horizontal="center" vertical="center"/>
    </xf>
    <xf numFmtId="49" fontId="12" fillId="0" borderId="56" xfId="0" applyNumberFormat="1" applyFont="1" applyFill="1" applyBorder="1" applyAlignment="1">
      <alignment horizontal="center" vertical="center"/>
    </xf>
    <xf numFmtId="3" fontId="29" fillId="0" borderId="1" xfId="0" applyNumberFormat="1" applyFont="1" applyFill="1" applyBorder="1" applyAlignment="1">
      <alignment vertical="center"/>
    </xf>
    <xf numFmtId="0" fontId="28" fillId="3" borderId="39" xfId="0" applyFont="1" applyFill="1" applyBorder="1" applyAlignment="1">
      <alignment horizontal="center" vertical="center" wrapText="1"/>
    </xf>
    <xf numFmtId="4" fontId="38" fillId="13" borderId="1" xfId="3" applyNumberFormat="1" applyFont="1" applyFill="1" applyBorder="1" applyAlignment="1">
      <alignment horizontal="right" vertical="center" wrapText="1"/>
    </xf>
    <xf numFmtId="4" fontId="45" fillId="13" borderId="1" xfId="3" applyNumberFormat="1" applyFont="1" applyFill="1" applyBorder="1" applyAlignment="1">
      <alignment horizontal="right" vertical="center" wrapText="1"/>
    </xf>
    <xf numFmtId="4" fontId="38" fillId="13" borderId="8" xfId="3" applyNumberFormat="1" applyFont="1" applyFill="1" applyBorder="1" applyAlignment="1">
      <alignment horizontal="right" vertical="center" wrapText="1"/>
    </xf>
    <xf numFmtId="4" fontId="45" fillId="13" borderId="8" xfId="3" applyNumberFormat="1" applyFont="1" applyFill="1" applyBorder="1" applyAlignment="1">
      <alignment horizontal="right" vertical="center" wrapText="1"/>
    </xf>
    <xf numFmtId="4" fontId="38" fillId="13" borderId="9" xfId="3" applyNumberFormat="1" applyFont="1" applyFill="1" applyBorder="1" applyAlignment="1">
      <alignment horizontal="right" vertical="center"/>
    </xf>
    <xf numFmtId="4" fontId="38" fillId="13" borderId="6" xfId="3" applyNumberFormat="1" applyFont="1" applyFill="1" applyBorder="1" applyAlignment="1">
      <alignment horizontal="right" vertical="center"/>
    </xf>
    <xf numFmtId="4" fontId="12" fillId="0" borderId="0" xfId="0" applyNumberFormat="1" applyFont="1" applyAlignment="1">
      <alignment vertical="center"/>
    </xf>
    <xf numFmtId="4" fontId="12" fillId="0" borderId="0" xfId="0" applyNumberFormat="1" applyFont="1" applyAlignment="1">
      <alignment horizontal="left" vertical="center"/>
    </xf>
    <xf numFmtId="10" fontId="12" fillId="0" borderId="0" xfId="0" applyNumberFormat="1" applyFont="1" applyAlignment="1">
      <alignment vertical="center"/>
    </xf>
    <xf numFmtId="49" fontId="12" fillId="0" borderId="3" xfId="0" applyNumberFormat="1" applyFont="1" applyFill="1" applyBorder="1" applyAlignment="1">
      <alignment horizontal="justify" vertical="center" wrapText="1"/>
    </xf>
    <xf numFmtId="4" fontId="12" fillId="0" borderId="3" xfId="0" applyNumberFormat="1" applyFont="1" applyFill="1" applyBorder="1" applyAlignment="1">
      <alignment horizontal="justify" vertical="center" wrapText="1"/>
    </xf>
    <xf numFmtId="10" fontId="12" fillId="0" borderId="3" xfId="0" applyNumberFormat="1" applyFont="1" applyFill="1" applyBorder="1" applyAlignment="1">
      <alignment horizontal="justify" vertical="center" wrapText="1"/>
    </xf>
    <xf numFmtId="4" fontId="12" fillId="0" borderId="13" xfId="0" applyNumberFormat="1" applyFont="1" applyFill="1" applyBorder="1" applyAlignment="1">
      <alignment horizontal="left" vertical="center"/>
    </xf>
    <xf numFmtId="49" fontId="12" fillId="0" borderId="7" xfId="0" applyNumberFormat="1" applyFont="1" applyFill="1" applyBorder="1" applyAlignment="1">
      <alignment horizontal="justify" vertical="center" wrapText="1"/>
    </xf>
    <xf numFmtId="0" fontId="12" fillId="12" borderId="3" xfId="0" applyFont="1" applyFill="1" applyBorder="1" applyAlignment="1">
      <alignment horizontal="left" vertical="center" wrapText="1"/>
    </xf>
    <xf numFmtId="0" fontId="12" fillId="0" borderId="7" xfId="0" applyFont="1" applyBorder="1" applyAlignment="1">
      <alignment horizontal="left" vertical="center" wrapText="1"/>
    </xf>
    <xf numFmtId="37" fontId="17" fillId="0" borderId="15" xfId="3" applyNumberFormat="1" applyFont="1" applyFill="1" applyBorder="1" applyAlignment="1">
      <alignment horizontal="right" vertical="center"/>
    </xf>
    <xf numFmtId="37" fontId="17" fillId="0" borderId="1" xfId="3" applyNumberFormat="1" applyFont="1" applyFill="1" applyBorder="1" applyAlignment="1">
      <alignment horizontal="right" vertical="center"/>
    </xf>
    <xf numFmtId="37" fontId="19" fillId="0" borderId="39" xfId="3" applyNumberFormat="1" applyFont="1" applyFill="1" applyBorder="1" applyAlignment="1">
      <alignment horizontal="right" vertical="center"/>
    </xf>
    <xf numFmtId="37" fontId="17" fillId="0" borderId="4" xfId="3" applyNumberFormat="1" applyFont="1" applyFill="1" applyBorder="1" applyAlignment="1">
      <alignment horizontal="right" vertical="center"/>
    </xf>
    <xf numFmtId="4" fontId="28" fillId="17" borderId="3" xfId="3" applyNumberFormat="1" applyFont="1" applyFill="1" applyBorder="1" applyAlignment="1">
      <alignment horizontal="right" vertical="center"/>
    </xf>
    <xf numFmtId="4" fontId="29" fillId="0" borderId="24" xfId="3" applyNumberFormat="1" applyFont="1" applyFill="1" applyBorder="1" applyAlignment="1">
      <alignment horizontal="right" vertical="center"/>
    </xf>
    <xf numFmtId="4" fontId="28" fillId="17" borderId="5" xfId="3" applyNumberFormat="1" applyFont="1" applyFill="1" applyBorder="1" applyAlignment="1">
      <alignment horizontal="right" vertical="center"/>
    </xf>
    <xf numFmtId="4" fontId="19" fillId="23" borderId="31" xfId="0" applyNumberFormat="1" applyFont="1" applyFill="1" applyBorder="1" applyAlignment="1">
      <alignment vertical="center" wrapText="1"/>
    </xf>
    <xf numFmtId="4" fontId="103" fillId="17" borderId="3" xfId="3" applyNumberFormat="1" applyFont="1" applyFill="1" applyBorder="1" applyAlignment="1">
      <alignment horizontal="right" vertical="center"/>
    </xf>
    <xf numFmtId="4" fontId="104" fillId="17" borderId="3" xfId="3" applyNumberFormat="1" applyFont="1" applyFill="1" applyBorder="1" applyAlignment="1">
      <alignment horizontal="right" vertical="center"/>
    </xf>
    <xf numFmtId="49" fontId="17" fillId="24" borderId="8" xfId="0" applyNumberFormat="1" applyFont="1" applyFill="1" applyBorder="1" applyAlignment="1">
      <alignment horizontal="center" vertical="center" wrapText="1"/>
    </xf>
    <xf numFmtId="0" fontId="29" fillId="24" borderId="1" xfId="0" applyFont="1" applyFill="1" applyBorder="1" applyAlignment="1">
      <alignment vertical="center" wrapText="1"/>
    </xf>
    <xf numFmtId="0" fontId="29" fillId="24" borderId="1" xfId="0" applyFont="1" applyFill="1" applyBorder="1" applyAlignment="1" applyProtection="1">
      <alignment horizontal="left" vertical="center" wrapText="1"/>
      <protection locked="0"/>
    </xf>
    <xf numFmtId="4" fontId="28" fillId="3" borderId="29" xfId="3" applyNumberFormat="1" applyFont="1" applyFill="1" applyBorder="1" applyAlignment="1">
      <alignment vertical="center"/>
    </xf>
    <xf numFmtId="4" fontId="28" fillId="3" borderId="37" xfId="3" applyNumberFormat="1" applyFont="1" applyFill="1" applyBorder="1" applyAlignment="1">
      <alignment vertical="center"/>
    </xf>
    <xf numFmtId="4" fontId="45" fillId="0" borderId="39" xfId="0" applyNumberFormat="1" applyFont="1" applyFill="1" applyBorder="1" applyAlignment="1">
      <alignment vertical="center"/>
    </xf>
    <xf numFmtId="4" fontId="19" fillId="0" borderId="37" xfId="0" applyNumberFormat="1" applyFont="1" applyFill="1" applyBorder="1" applyAlignment="1">
      <alignment horizontal="right" vertical="center" wrapText="1"/>
    </xf>
    <xf numFmtId="4" fontId="29" fillId="0" borderId="39" xfId="0" applyNumberFormat="1" applyFont="1" applyFill="1" applyBorder="1" applyAlignment="1">
      <alignment vertical="center"/>
    </xf>
    <xf numFmtId="4" fontId="28" fillId="3" borderId="0" xfId="3" applyNumberFormat="1" applyFont="1" applyFill="1" applyBorder="1" applyAlignment="1">
      <alignment vertical="center"/>
    </xf>
    <xf numFmtId="4" fontId="28" fillId="3" borderId="66" xfId="3" applyNumberFormat="1" applyFont="1" applyFill="1" applyBorder="1" applyAlignment="1">
      <alignment vertical="center"/>
    </xf>
    <xf numFmtId="0" fontId="28" fillId="17" borderId="14" xfId="0" applyFont="1" applyFill="1" applyBorder="1" applyAlignment="1">
      <alignment horizontal="left" vertical="center"/>
    </xf>
    <xf numFmtId="3" fontId="28" fillId="0" borderId="38" xfId="0" applyNumberFormat="1" applyFont="1" applyFill="1" applyBorder="1" applyAlignment="1">
      <alignment horizontal="center" vertical="center"/>
    </xf>
    <xf numFmtId="3" fontId="28" fillId="0" borderId="75" xfId="0" applyNumberFormat="1" applyFont="1" applyFill="1" applyBorder="1" applyAlignment="1">
      <alignment horizontal="center" vertical="center"/>
    </xf>
    <xf numFmtId="0" fontId="15" fillId="0" borderId="1" xfId="0" applyFont="1" applyFill="1" applyBorder="1" applyAlignment="1">
      <alignment horizontal="left" vertical="center" wrapText="1"/>
    </xf>
    <xf numFmtId="4" fontId="103" fillId="0" borderId="8" xfId="3" applyNumberFormat="1" applyFont="1" applyFill="1" applyBorder="1" applyAlignment="1">
      <alignment vertical="center"/>
    </xf>
    <xf numFmtId="4" fontId="105" fillId="0" borderId="8" xfId="3" applyNumberFormat="1" applyFont="1" applyFill="1" applyBorder="1" applyAlignment="1">
      <alignment vertical="center"/>
    </xf>
    <xf numFmtId="4" fontId="104" fillId="0" borderId="8" xfId="3" applyNumberFormat="1" applyFont="1" applyFill="1" applyBorder="1" applyAlignment="1">
      <alignment vertical="center"/>
    </xf>
    <xf numFmtId="4" fontId="103" fillId="17" borderId="5" xfId="3" applyNumberFormat="1" applyFont="1" applyFill="1" applyBorder="1" applyAlignment="1">
      <alignment horizontal="right" vertical="center"/>
    </xf>
    <xf numFmtId="4" fontId="19" fillId="0" borderId="0" xfId="0" applyNumberFormat="1" applyFont="1" applyFill="1" applyBorder="1" applyAlignment="1">
      <alignment vertical="center"/>
    </xf>
    <xf numFmtId="4" fontId="36" fillId="3" borderId="43" xfId="3" applyNumberFormat="1" applyFont="1" applyFill="1" applyBorder="1" applyAlignment="1">
      <alignment vertical="center"/>
    </xf>
    <xf numFmtId="4" fontId="36" fillId="3" borderId="77" xfId="3" applyNumberFormat="1" applyFont="1" applyFill="1" applyBorder="1" applyAlignment="1">
      <alignment vertical="center"/>
    </xf>
    <xf numFmtId="14" fontId="73" fillId="25" borderId="1" xfId="0" applyNumberFormat="1" applyFont="1" applyFill="1" applyBorder="1" applyAlignment="1">
      <alignment horizontal="center" vertical="center" wrapText="1"/>
    </xf>
    <xf numFmtId="14" fontId="19" fillId="25" borderId="1" xfId="0" applyNumberFormat="1" applyFont="1" applyFill="1" applyBorder="1" applyAlignment="1">
      <alignment horizontal="center" vertical="center" wrapText="1"/>
    </xf>
    <xf numFmtId="0" fontId="19" fillId="25" borderId="1" xfId="0" applyFont="1" applyFill="1" applyBorder="1" applyAlignment="1">
      <alignment horizontal="left" vertical="center" wrapText="1"/>
    </xf>
    <xf numFmtId="0" fontId="19" fillId="25" borderId="1" xfId="0" applyFont="1" applyFill="1" applyBorder="1" applyAlignment="1">
      <alignment horizontal="center" vertical="center"/>
    </xf>
    <xf numFmtId="0" fontId="19" fillId="25" borderId="3" xfId="0" applyFont="1" applyFill="1" applyBorder="1" applyAlignment="1">
      <alignment horizontal="left" vertical="center"/>
    </xf>
    <xf numFmtId="0" fontId="19" fillId="25" borderId="1" xfId="0" applyFont="1" applyFill="1" applyBorder="1" applyAlignment="1">
      <alignment horizontal="left" vertical="center"/>
    </xf>
    <xf numFmtId="0" fontId="29" fillId="25" borderId="1" xfId="0" applyFont="1" applyFill="1" applyBorder="1" applyAlignment="1">
      <alignment horizontal="left" vertical="center" wrapText="1"/>
    </xf>
    <xf numFmtId="14" fontId="19" fillId="0" borderId="1" xfId="0" applyNumberFormat="1" applyFont="1" applyFill="1" applyBorder="1" applyAlignment="1">
      <alignment horizontal="center" vertical="center" wrapText="1"/>
    </xf>
    <xf numFmtId="4" fontId="29" fillId="0" borderId="76" xfId="3" applyNumberFormat="1" applyFont="1" applyFill="1" applyBorder="1" applyAlignment="1">
      <alignment horizontal="right" vertical="center"/>
    </xf>
    <xf numFmtId="4" fontId="29" fillId="0" borderId="53" xfId="3" applyNumberFormat="1" applyFont="1" applyFill="1" applyBorder="1" applyAlignment="1">
      <alignment horizontal="right" vertical="center"/>
    </xf>
    <xf numFmtId="4" fontId="28" fillId="3" borderId="78" xfId="3" quotePrefix="1" applyNumberFormat="1" applyFont="1" applyFill="1" applyBorder="1" applyAlignment="1">
      <alignment horizontal="right" vertical="center"/>
    </xf>
    <xf numFmtId="0" fontId="19" fillId="0" borderId="15" xfId="0" applyFont="1" applyFill="1" applyBorder="1" applyAlignment="1">
      <alignment horizontal="center" vertical="center" wrapText="1"/>
    </xf>
    <xf numFmtId="14" fontId="12" fillId="0" borderId="0" xfId="0" applyNumberFormat="1" applyFont="1" applyBorder="1" applyAlignment="1">
      <alignment horizontal="center" vertical="center"/>
    </xf>
    <xf numFmtId="0" fontId="12" fillId="0" borderId="3" xfId="0" applyFont="1" applyBorder="1" applyAlignment="1">
      <alignment horizontal="left" vertical="center" wrapText="1"/>
    </xf>
    <xf numFmtId="0" fontId="19" fillId="0" borderId="7" xfId="0" applyFont="1" applyBorder="1" applyAlignment="1">
      <alignment horizontal="left" vertical="center" wrapText="1"/>
    </xf>
    <xf numFmtId="0" fontId="12" fillId="0" borderId="1" xfId="0" applyFont="1" applyBorder="1" applyAlignment="1">
      <alignment vertical="center" wrapText="1"/>
    </xf>
    <xf numFmtId="0" fontId="19" fillId="0" borderId="39" xfId="0" applyFont="1" applyFill="1" applyBorder="1" applyAlignment="1">
      <alignment horizontal="center" vertical="center" wrapText="1"/>
    </xf>
    <xf numFmtId="14" fontId="73" fillId="0" borderId="42" xfId="0" applyNumberFormat="1" applyFont="1" applyFill="1" applyBorder="1" applyAlignment="1">
      <alignment horizontal="center" vertical="center" wrapText="1"/>
    </xf>
    <xf numFmtId="14" fontId="12" fillId="0" borderId="1" xfId="0" applyNumberFormat="1" applyFont="1" applyBorder="1" applyAlignment="1">
      <alignment horizontal="center" vertical="center"/>
    </xf>
    <xf numFmtId="14" fontId="73" fillId="0" borderId="39" xfId="0" applyNumberFormat="1" applyFont="1" applyFill="1" applyBorder="1" applyAlignment="1">
      <alignment horizontal="center" vertical="center" wrapText="1"/>
    </xf>
    <xf numFmtId="0" fontId="12" fillId="0" borderId="39" xfId="0" applyFont="1" applyBorder="1" applyAlignment="1">
      <alignment vertical="center"/>
    </xf>
    <xf numFmtId="14" fontId="73" fillId="0" borderId="48" xfId="0" applyNumberFormat="1" applyFont="1" applyFill="1" applyBorder="1" applyAlignment="1">
      <alignment horizontal="center" vertical="center" wrapText="1"/>
    </xf>
    <xf numFmtId="14" fontId="73" fillId="0" borderId="49" xfId="0" applyNumberFormat="1" applyFont="1" applyFill="1" applyBorder="1" applyAlignment="1">
      <alignment horizontal="center" vertical="center" wrapText="1"/>
    </xf>
    <xf numFmtId="4" fontId="38" fillId="17" borderId="3" xfId="3" applyNumberFormat="1" applyFont="1" applyFill="1" applyBorder="1" applyAlignment="1">
      <alignment horizontal="right" vertical="center"/>
    </xf>
    <xf numFmtId="4" fontId="45" fillId="0" borderId="8" xfId="3" applyNumberFormat="1" applyFont="1" applyFill="1" applyBorder="1" applyAlignment="1">
      <alignment horizontal="right" vertical="center"/>
    </xf>
    <xf numFmtId="4" fontId="45" fillId="0" borderId="24" xfId="3" applyNumberFormat="1" applyFont="1" applyFill="1" applyBorder="1" applyAlignment="1">
      <alignment vertical="center"/>
    </xf>
    <xf numFmtId="4" fontId="28" fillId="0" borderId="24" xfId="3" applyNumberFormat="1" applyFont="1" applyFill="1" applyBorder="1" applyAlignment="1">
      <alignment vertical="center"/>
    </xf>
    <xf numFmtId="49" fontId="24"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7"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31" fillId="0" borderId="0" xfId="0" applyFont="1" applyAlignment="1">
      <alignment horizontal="center"/>
    </xf>
    <xf numFmtId="0" fontId="11" fillId="0" borderId="41" xfId="0" applyFont="1" applyBorder="1" applyAlignment="1">
      <alignment horizontal="left" vertical="center"/>
    </xf>
    <xf numFmtId="0" fontId="11" fillId="0" borderId="27" xfId="0" applyFont="1" applyBorder="1" applyAlignment="1">
      <alignment horizontal="left" vertical="center"/>
    </xf>
    <xf numFmtId="9" fontId="11" fillId="2" borderId="24" xfId="2" applyFont="1" applyFill="1" applyBorder="1" applyAlignment="1">
      <alignment horizontal="left" vertical="center" wrapText="1"/>
    </xf>
    <xf numFmtId="9" fontId="11" fillId="2" borderId="5" xfId="2" applyFont="1" applyFill="1" applyBorder="1" applyAlignment="1">
      <alignment horizontal="left" vertical="center" wrapText="1"/>
    </xf>
    <xf numFmtId="9" fontId="11" fillId="2" borderId="40" xfId="2" applyFont="1" applyFill="1" applyBorder="1" applyAlignment="1">
      <alignment horizontal="left" vertical="center" wrapText="1"/>
    </xf>
    <xf numFmtId="9" fontId="11" fillId="2" borderId="11" xfId="2" applyFont="1" applyFill="1" applyBorder="1" applyAlignment="1">
      <alignment horizontal="left" vertical="center" wrapText="1"/>
    </xf>
    <xf numFmtId="0" fontId="50" fillId="0" borderId="36" xfId="0" applyFont="1" applyFill="1" applyBorder="1" applyAlignment="1">
      <alignment horizontal="left" vertical="top" wrapText="1"/>
    </xf>
    <xf numFmtId="0" fontId="50" fillId="0" borderId="39" xfId="0" applyFont="1" applyFill="1" applyBorder="1" applyAlignment="1">
      <alignment horizontal="left" vertical="top" wrapText="1"/>
    </xf>
    <xf numFmtId="0" fontId="55" fillId="0" borderId="59" xfId="0" applyFont="1" applyFill="1" applyBorder="1" applyAlignment="1">
      <alignment horizontal="left" vertical="top" wrapText="1"/>
    </xf>
    <xf numFmtId="0" fontId="55" fillId="0" borderId="49"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39" xfId="0" applyFont="1" applyFill="1" applyBorder="1" applyAlignment="1">
      <alignment horizontal="left" vertical="top" wrapText="1"/>
    </xf>
    <xf numFmtId="0" fontId="19" fillId="0" borderId="59" xfId="0" applyFont="1" applyFill="1" applyBorder="1" applyAlignment="1">
      <alignment horizontal="left" vertical="top" wrapText="1"/>
    </xf>
    <xf numFmtId="0" fontId="19" fillId="0" borderId="49" xfId="0" applyFont="1" applyFill="1" applyBorder="1" applyAlignment="1">
      <alignment horizontal="left" vertical="top" wrapText="1"/>
    </xf>
    <xf numFmtId="9" fontId="17" fillId="17" borderId="1" xfId="2" applyFont="1" applyFill="1" applyBorder="1" applyAlignment="1">
      <alignment horizontal="center" vertical="center" wrapText="1"/>
    </xf>
    <xf numFmtId="0" fontId="11" fillId="17" borderId="1" xfId="0" applyFont="1" applyFill="1" applyBorder="1" applyAlignment="1">
      <alignment horizontal="center" vertical="center" wrapText="1"/>
    </xf>
    <xf numFmtId="0" fontId="55" fillId="0" borderId="36" xfId="0" applyFont="1" applyFill="1" applyBorder="1" applyAlignment="1">
      <alignment horizontal="left" vertical="top" wrapText="1"/>
    </xf>
    <xf numFmtId="0" fontId="55" fillId="0" borderId="39" xfId="0" applyFont="1" applyFill="1" applyBorder="1" applyAlignment="1">
      <alignment horizontal="left" vertical="top" wrapText="1"/>
    </xf>
    <xf numFmtId="0" fontId="50" fillId="0" borderId="36" xfId="0" applyFont="1" applyFill="1" applyBorder="1" applyAlignment="1">
      <alignment horizontal="left" vertical="center"/>
    </xf>
    <xf numFmtId="0" fontId="50" fillId="0" borderId="39" xfId="0" applyFont="1" applyFill="1" applyBorder="1" applyAlignment="1">
      <alignment horizontal="left" vertical="center"/>
    </xf>
    <xf numFmtId="9" fontId="11" fillId="0" borderId="28" xfId="2" applyFont="1" applyFill="1" applyBorder="1" applyAlignment="1">
      <alignment horizontal="left" vertical="center" wrapText="1"/>
    </xf>
    <xf numFmtId="9" fontId="11" fillId="0" borderId="29" xfId="2" applyFont="1" applyFill="1" applyBorder="1" applyAlignment="1">
      <alignment horizontal="left" vertical="center" wrapText="1"/>
    </xf>
    <xf numFmtId="9" fontId="11" fillId="0" borderId="30" xfId="2" applyFont="1" applyFill="1" applyBorder="1" applyAlignment="1">
      <alignment horizontal="left" vertical="center" wrapText="1"/>
    </xf>
    <xf numFmtId="0" fontId="17" fillId="17" borderId="3" xfId="0" applyFont="1" applyFill="1" applyBorder="1" applyAlignment="1">
      <alignment horizontal="center" vertical="center" wrapText="1"/>
    </xf>
    <xf numFmtId="9" fontId="17" fillId="17" borderId="15" xfId="2" applyFont="1" applyFill="1" applyBorder="1" applyAlignment="1">
      <alignment horizontal="center" vertical="center" wrapText="1"/>
    </xf>
    <xf numFmtId="9" fontId="17" fillId="17" borderId="4" xfId="2" applyFont="1" applyFill="1" applyBorder="1" applyAlignment="1">
      <alignment horizontal="center" vertical="center" wrapText="1"/>
    </xf>
    <xf numFmtId="169" fontId="17" fillId="17" borderId="1" xfId="1" applyNumberFormat="1" applyFont="1" applyFill="1" applyBorder="1" applyAlignment="1">
      <alignment horizontal="center" vertical="center" wrapText="1"/>
    </xf>
    <xf numFmtId="49" fontId="11" fillId="17" borderId="8" xfId="0" applyNumberFormat="1" applyFont="1" applyFill="1" applyBorder="1" applyAlignment="1">
      <alignment horizontal="center" vertical="center"/>
    </xf>
    <xf numFmtId="49" fontId="17" fillId="17" borderId="36" xfId="0" applyNumberFormat="1" applyFont="1" applyFill="1" applyBorder="1" applyAlignment="1">
      <alignment horizontal="center" vertical="center"/>
    </xf>
    <xf numFmtId="0" fontId="17" fillId="17" borderId="1" xfId="0" applyFont="1" applyFill="1" applyBorder="1" applyAlignment="1">
      <alignment horizontal="center" vertical="center" wrapText="1"/>
    </xf>
    <xf numFmtId="9" fontId="11" fillId="17" borderId="61" xfId="2" applyFont="1" applyFill="1" applyBorder="1" applyAlignment="1">
      <alignment horizontal="center" vertical="center" wrapText="1"/>
    </xf>
    <xf numFmtId="9" fontId="11" fillId="17" borderId="47" xfId="2" applyFont="1" applyFill="1" applyBorder="1" applyAlignment="1">
      <alignment horizontal="center" vertical="center" wrapText="1"/>
    </xf>
    <xf numFmtId="9" fontId="11" fillId="17" borderId="1" xfId="2" applyFont="1" applyFill="1" applyBorder="1" applyAlignment="1">
      <alignment horizontal="center" vertical="center" wrapText="1"/>
    </xf>
    <xf numFmtId="0" fontId="19" fillId="0" borderId="26" xfId="0" applyFont="1" applyFill="1" applyBorder="1" applyAlignment="1">
      <alignment horizontal="left" vertical="top" wrapText="1"/>
    </xf>
    <xf numFmtId="0" fontId="19" fillId="0" borderId="27" xfId="0" applyFont="1" applyFill="1" applyBorder="1" applyAlignment="1">
      <alignment horizontal="left" vertical="top" wrapText="1"/>
    </xf>
    <xf numFmtId="0" fontId="11" fillId="17"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9" fillId="0" borderId="17" xfId="0" applyFont="1" applyFill="1" applyBorder="1" applyAlignment="1">
      <alignment horizontal="left" vertical="center" wrapText="1"/>
    </xf>
    <xf numFmtId="0" fontId="29" fillId="0" borderId="43" xfId="0" applyFont="1" applyFill="1" applyBorder="1" applyAlignment="1">
      <alignment horizontal="left" vertical="center" wrapText="1"/>
    </xf>
    <xf numFmtId="0" fontId="29" fillId="0" borderId="71" xfId="0" applyFont="1" applyFill="1" applyBorder="1" applyAlignment="1">
      <alignment horizontal="left" vertical="center" wrapText="1"/>
    </xf>
    <xf numFmtId="3" fontId="17" fillId="0" borderId="0" xfId="0" applyNumberFormat="1" applyFont="1" applyFill="1" applyBorder="1" applyAlignment="1">
      <alignment horizontal="center" vertical="center"/>
    </xf>
    <xf numFmtId="0" fontId="36" fillId="0" borderId="4" xfId="0" applyFont="1" applyFill="1" applyBorder="1" applyAlignment="1">
      <alignment horizontal="center" vertical="center"/>
    </xf>
    <xf numFmtId="0" fontId="36" fillId="0" borderId="15" xfId="0" applyFont="1" applyFill="1" applyBorder="1" applyAlignment="1">
      <alignment horizontal="center" vertical="center"/>
    </xf>
    <xf numFmtId="0" fontId="36" fillId="17" borderId="47" xfId="0" applyFont="1" applyFill="1" applyBorder="1" applyAlignment="1">
      <alignment horizontal="center" vertical="center" wrapText="1"/>
    </xf>
    <xf numFmtId="0" fontId="36" fillId="17" borderId="1" xfId="0" applyFont="1" applyFill="1" applyBorder="1" applyAlignment="1">
      <alignment horizontal="center" vertical="center"/>
    </xf>
    <xf numFmtId="0" fontId="36" fillId="17" borderId="15"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42" xfId="0" applyFont="1" applyFill="1" applyBorder="1" applyAlignment="1">
      <alignment horizontal="center" vertical="center"/>
    </xf>
    <xf numFmtId="0" fontId="28" fillId="17" borderId="31" xfId="0" applyFont="1" applyFill="1" applyBorder="1" applyAlignment="1">
      <alignment horizontal="center" vertical="center" wrapText="1"/>
    </xf>
    <xf numFmtId="0" fontId="28" fillId="17" borderId="37" xfId="0" applyFont="1" applyFill="1" applyBorder="1" applyAlignment="1">
      <alignment horizontal="center" vertical="center" wrapText="1"/>
    </xf>
    <xf numFmtId="0" fontId="28" fillId="17" borderId="39" xfId="0" applyFont="1" applyFill="1" applyBorder="1" applyAlignment="1">
      <alignment horizontal="center" vertical="center" wrapText="1"/>
    </xf>
    <xf numFmtId="3" fontId="36" fillId="4" borderId="4" xfId="0" applyNumberFormat="1" applyFont="1" applyFill="1" applyBorder="1" applyAlignment="1">
      <alignment horizontal="center" vertical="center"/>
    </xf>
    <xf numFmtId="3" fontId="36" fillId="4" borderId="15" xfId="0" applyNumberFormat="1" applyFont="1" applyFill="1" applyBorder="1" applyAlignment="1">
      <alignment horizontal="center" vertical="center"/>
    </xf>
    <xf numFmtId="49" fontId="17" fillId="17" borderId="4" xfId="0" applyNumberFormat="1" applyFont="1" applyFill="1" applyBorder="1" applyAlignment="1">
      <alignment horizontal="center" vertical="center"/>
    </xf>
    <xf numFmtId="49" fontId="17" fillId="17" borderId="1" xfId="0" applyNumberFormat="1" applyFont="1" applyFill="1" applyBorder="1" applyAlignment="1">
      <alignment horizontal="center" vertical="center"/>
    </xf>
    <xf numFmtId="49" fontId="17" fillId="17" borderId="15" xfId="0" applyNumberFormat="1" applyFont="1" applyFill="1" applyBorder="1" applyAlignment="1">
      <alignment horizontal="center" vertical="center"/>
    </xf>
    <xf numFmtId="0" fontId="17" fillId="17" borderId="4" xfId="0" applyFont="1" applyFill="1" applyBorder="1" applyAlignment="1">
      <alignment horizontal="center" vertical="center" wrapText="1"/>
    </xf>
    <xf numFmtId="0" fontId="17" fillId="17" borderId="15" xfId="0" applyFont="1" applyFill="1" applyBorder="1" applyAlignment="1">
      <alignment horizontal="center" vertical="center" wrapText="1"/>
    </xf>
    <xf numFmtId="0" fontId="28" fillId="17" borderId="4" xfId="0" applyFont="1" applyFill="1" applyBorder="1" applyAlignment="1">
      <alignment horizontal="center" vertical="center"/>
    </xf>
    <xf numFmtId="0" fontId="28" fillId="17" borderId="4" xfId="0" applyFont="1" applyFill="1" applyBorder="1" applyAlignment="1">
      <alignment horizontal="center" vertical="center" wrapText="1"/>
    </xf>
    <xf numFmtId="0" fontId="28" fillId="17" borderId="1" xfId="0" applyFont="1" applyFill="1" applyBorder="1" applyAlignment="1">
      <alignment horizontal="center" vertical="center" wrapText="1"/>
    </xf>
    <xf numFmtId="0" fontId="28" fillId="17" borderId="15" xfId="0" applyFont="1" applyFill="1" applyBorder="1" applyAlignment="1">
      <alignment horizontal="center" vertical="center" wrapText="1"/>
    </xf>
    <xf numFmtId="0" fontId="28" fillId="17" borderId="42"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3" borderId="59" xfId="0" applyFont="1" applyFill="1" applyBorder="1" applyAlignment="1">
      <alignment horizontal="center" vertical="center" wrapText="1"/>
    </xf>
    <xf numFmtId="0" fontId="28" fillId="3" borderId="60" xfId="0" applyFont="1" applyFill="1" applyBorder="1" applyAlignment="1">
      <alignment horizontal="center" vertical="center" wrapText="1"/>
    </xf>
    <xf numFmtId="0" fontId="28" fillId="17" borderId="12" xfId="0" applyFont="1" applyFill="1" applyBorder="1" applyAlignment="1">
      <alignment horizontal="center" vertical="center"/>
    </xf>
    <xf numFmtId="0" fontId="28" fillId="17" borderId="14" xfId="0" applyFont="1" applyFill="1" applyBorder="1" applyAlignment="1">
      <alignment horizontal="center" vertical="center"/>
    </xf>
    <xf numFmtId="0" fontId="28" fillId="17" borderId="25" xfId="0" applyFont="1" applyFill="1" applyBorder="1" applyAlignment="1">
      <alignment horizontal="center" vertical="center"/>
    </xf>
    <xf numFmtId="0" fontId="28" fillId="17" borderId="13" xfId="0" applyFont="1" applyFill="1" applyBorder="1" applyAlignment="1">
      <alignment horizontal="center" vertical="center"/>
    </xf>
    <xf numFmtId="0" fontId="28" fillId="17" borderId="56" xfId="0" applyFont="1" applyFill="1" applyBorder="1" applyAlignment="1">
      <alignment horizontal="center" vertical="center"/>
    </xf>
    <xf numFmtId="0" fontId="28" fillId="17" borderId="52" xfId="0" applyFont="1" applyFill="1" applyBorder="1" applyAlignment="1">
      <alignment horizontal="center" vertical="center"/>
    </xf>
    <xf numFmtId="0" fontId="28" fillId="17" borderId="33" xfId="0" applyFont="1" applyFill="1" applyBorder="1" applyAlignment="1">
      <alignment horizontal="center" vertical="center"/>
    </xf>
    <xf numFmtId="0" fontId="28" fillId="17" borderId="35" xfId="0" applyFont="1" applyFill="1" applyBorder="1" applyAlignment="1">
      <alignment horizontal="center" vertical="center"/>
    </xf>
    <xf numFmtId="0" fontId="28" fillId="17" borderId="40" xfId="0" applyFont="1" applyFill="1" applyBorder="1" applyAlignment="1">
      <alignment horizontal="center" vertical="center"/>
    </xf>
    <xf numFmtId="0" fontId="28" fillId="17" borderId="11" xfId="0" applyFont="1" applyFill="1" applyBorder="1" applyAlignment="1">
      <alignment horizontal="center" vertical="center"/>
    </xf>
    <xf numFmtId="0" fontId="42" fillId="17" borderId="41" xfId="0" applyFont="1" applyFill="1" applyBorder="1" applyAlignment="1">
      <alignment horizontal="center" vertical="center"/>
    </xf>
    <xf numFmtId="0" fontId="42" fillId="17" borderId="26" xfId="0" applyFont="1" applyFill="1" applyBorder="1" applyAlignment="1">
      <alignment horizontal="center" vertical="center"/>
    </xf>
    <xf numFmtId="0" fontId="42" fillId="17" borderId="27" xfId="0" applyFont="1" applyFill="1" applyBorder="1" applyAlignment="1">
      <alignment horizontal="center" vertical="center"/>
    </xf>
    <xf numFmtId="0" fontId="17" fillId="17" borderId="63" xfId="0" applyFont="1" applyFill="1" applyBorder="1" applyAlignment="1">
      <alignment horizontal="center" vertical="center"/>
    </xf>
    <xf numFmtId="0" fontId="17" fillId="17" borderId="64" xfId="0" applyFont="1" applyFill="1" applyBorder="1" applyAlignment="1">
      <alignment horizontal="center" vertical="center"/>
    </xf>
    <xf numFmtId="0" fontId="28" fillId="17" borderId="13" xfId="0" applyFont="1" applyFill="1" applyBorder="1" applyAlignment="1">
      <alignment horizontal="center" vertical="center" wrapText="1"/>
    </xf>
    <xf numFmtId="0" fontId="28" fillId="17" borderId="51" xfId="0" applyFont="1" applyFill="1" applyBorder="1" applyAlignment="1">
      <alignment horizontal="center" vertical="center" wrapText="1"/>
    </xf>
    <xf numFmtId="0" fontId="48" fillId="0" borderId="1" xfId="0" applyFont="1" applyBorder="1" applyAlignment="1">
      <alignment horizontal="left" vertical="center" wrapText="1"/>
    </xf>
    <xf numFmtId="49" fontId="49" fillId="0" borderId="8" xfId="0" applyNumberFormat="1" applyFont="1" applyBorder="1" applyAlignment="1">
      <alignment horizontal="center" vertical="center"/>
    </xf>
    <xf numFmtId="0" fontId="17" fillId="0" borderId="41" xfId="0" applyFont="1" applyBorder="1" applyAlignment="1">
      <alignment horizontal="left" vertical="center"/>
    </xf>
    <xf numFmtId="0" fontId="17" fillId="0" borderId="66" xfId="0" applyFont="1" applyBorder="1" applyAlignment="1">
      <alignment horizontal="left" vertical="center"/>
    </xf>
    <xf numFmtId="49" fontId="17" fillId="17" borderId="62" xfId="0" applyNumberFormat="1" applyFont="1" applyFill="1" applyBorder="1" applyAlignment="1">
      <alignment horizontal="center" vertical="center"/>
    </xf>
    <xf numFmtId="49" fontId="17" fillId="17" borderId="64" xfId="0" applyNumberFormat="1" applyFont="1" applyFill="1" applyBorder="1" applyAlignment="1">
      <alignment horizontal="center" vertical="center"/>
    </xf>
    <xf numFmtId="0" fontId="17" fillId="0" borderId="26"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17" borderId="10" xfId="0" applyFont="1" applyFill="1" applyBorder="1" applyAlignment="1">
      <alignment horizontal="center" vertical="center" wrapText="1"/>
    </xf>
    <xf numFmtId="0" fontId="17" fillId="17" borderId="6" xfId="0" applyFont="1" applyFill="1" applyBorder="1" applyAlignment="1">
      <alignment horizontal="center" vertical="center" wrapText="1"/>
    </xf>
    <xf numFmtId="0" fontId="21" fillId="17" borderId="67" xfId="0" applyFont="1" applyFill="1" applyBorder="1" applyAlignment="1">
      <alignment horizontal="center" vertical="center" wrapText="1"/>
    </xf>
    <xf numFmtId="0" fontId="21" fillId="17" borderId="34" xfId="0" applyFont="1" applyFill="1" applyBorder="1" applyAlignment="1">
      <alignment horizontal="center" vertical="center" wrapText="1"/>
    </xf>
    <xf numFmtId="0" fontId="21" fillId="17" borderId="35" xfId="0" applyFont="1" applyFill="1" applyBorder="1" applyAlignment="1">
      <alignment horizontal="center" vertical="center" wrapText="1"/>
    </xf>
    <xf numFmtId="0" fontId="17" fillId="17" borderId="19" xfId="0" applyFont="1" applyFill="1" applyBorder="1" applyAlignment="1">
      <alignment horizontal="center" vertical="center" wrapText="1"/>
    </xf>
    <xf numFmtId="0" fontId="17" fillId="17" borderId="68" xfId="0" applyFont="1" applyFill="1" applyBorder="1" applyAlignment="1">
      <alignment horizontal="center" vertical="center" wrapText="1"/>
    </xf>
    <xf numFmtId="0" fontId="17" fillId="17" borderId="18" xfId="0" applyFont="1" applyFill="1" applyBorder="1" applyAlignment="1">
      <alignment horizontal="left" vertical="center" wrapText="1"/>
    </xf>
    <xf numFmtId="0" fontId="17" fillId="17" borderId="50" xfId="0" applyFont="1" applyFill="1" applyBorder="1" applyAlignment="1">
      <alignment horizontal="left" vertical="center" wrapText="1"/>
    </xf>
    <xf numFmtId="0" fontId="12" fillId="0" borderId="8" xfId="0" applyFont="1" applyBorder="1" applyAlignment="1">
      <alignment horizontal="left"/>
    </xf>
    <xf numFmtId="0" fontId="12" fillId="0" borderId="1" xfId="0" applyFont="1" applyBorder="1" applyAlignment="1">
      <alignment horizontal="left"/>
    </xf>
    <xf numFmtId="0" fontId="12" fillId="0" borderId="9" xfId="0" applyFont="1" applyBorder="1" applyAlignment="1">
      <alignment horizontal="center"/>
    </xf>
    <xf numFmtId="0" fontId="12" fillId="0" borderId="6" xfId="0" applyFont="1" applyBorder="1" applyAlignment="1">
      <alignment horizontal="center"/>
    </xf>
    <xf numFmtId="0" fontId="12" fillId="0" borderId="8" xfId="0" applyFont="1" applyBorder="1" applyAlignment="1">
      <alignment horizontal="center"/>
    </xf>
    <xf numFmtId="0" fontId="12" fillId="0" borderId="1" xfId="0" applyFont="1" applyBorder="1" applyAlignment="1">
      <alignment horizontal="center"/>
    </xf>
    <xf numFmtId="0" fontId="17" fillId="17" borderId="8" xfId="0" applyFont="1" applyFill="1" applyBorder="1" applyAlignment="1">
      <alignment horizontal="left" vertical="center" wrapText="1"/>
    </xf>
    <xf numFmtId="0" fontId="17" fillId="17" borderId="1"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7" fillId="17" borderId="25" xfId="0" applyFont="1" applyFill="1" applyBorder="1" applyAlignment="1">
      <alignment horizontal="center" vertical="center" wrapText="1"/>
    </xf>
    <xf numFmtId="0" fontId="17" fillId="17" borderId="48" xfId="0" applyFont="1" applyFill="1" applyBorder="1" applyAlignment="1">
      <alignment horizontal="center" vertical="center" wrapText="1"/>
    </xf>
    <xf numFmtId="0" fontId="59" fillId="12" borderId="8" xfId="0" applyFont="1" applyFill="1" applyBorder="1" applyAlignment="1">
      <alignment horizontal="left" vertical="top" wrapText="1"/>
    </xf>
    <xf numFmtId="0" fontId="59" fillId="12" borderId="1" xfId="0" applyFont="1" applyFill="1" applyBorder="1" applyAlignment="1">
      <alignment horizontal="left" vertical="top" wrapText="1"/>
    </xf>
    <xf numFmtId="0" fontId="66" fillId="15" borderId="15" xfId="0" applyFont="1" applyFill="1" applyBorder="1" applyAlignment="1" applyProtection="1">
      <alignment horizontal="center" vertical="center"/>
      <protection locked="0"/>
    </xf>
    <xf numFmtId="0" fontId="66" fillId="15" borderId="42" xfId="0" applyFont="1" applyFill="1" applyBorder="1" applyAlignment="1" applyProtection="1">
      <alignment horizontal="center" vertical="center"/>
      <protection locked="0"/>
    </xf>
    <xf numFmtId="0" fontId="66" fillId="15" borderId="4" xfId="0" applyFont="1" applyFill="1" applyBorder="1" applyAlignment="1" applyProtection="1">
      <alignment horizontal="center" vertical="center"/>
      <protection locked="0"/>
    </xf>
    <xf numFmtId="0" fontId="0" fillId="0" borderId="16" xfId="0" applyNumberFormat="1" applyBorder="1" applyAlignment="1" applyProtection="1">
      <alignment horizontal="center" vertical="top"/>
      <protection locked="0"/>
    </xf>
    <xf numFmtId="49" fontId="0" fillId="0" borderId="46" xfId="0" applyNumberFormat="1" applyBorder="1" applyAlignment="1" applyProtection="1">
      <alignment horizontal="center" vertical="top"/>
      <protection locked="0"/>
    </xf>
    <xf numFmtId="49" fontId="0" fillId="0" borderId="50" xfId="0" applyNumberFormat="1" applyBorder="1" applyAlignment="1" applyProtection="1">
      <alignment horizontal="center" vertical="top"/>
      <protection locked="0"/>
    </xf>
    <xf numFmtId="0" fontId="2" fillId="0" borderId="15" xfId="0" applyNumberFormat="1" applyFont="1" applyBorder="1" applyAlignment="1" applyProtection="1">
      <alignment horizontal="center" vertical="top"/>
      <protection locked="0"/>
    </xf>
    <xf numFmtId="49" fontId="0" fillId="0" borderId="42" xfId="0" applyNumberFormat="1" applyBorder="1" applyAlignment="1" applyProtection="1">
      <alignment horizontal="center" vertical="top"/>
      <protection locked="0"/>
    </xf>
    <xf numFmtId="49" fontId="0" fillId="0" borderId="68" xfId="0" applyNumberFormat="1" applyBorder="1" applyAlignment="1" applyProtection="1">
      <alignment horizontal="center" vertical="top"/>
      <protection locked="0"/>
    </xf>
    <xf numFmtId="0" fontId="0" fillId="4" borderId="15" xfId="0" applyFill="1" applyBorder="1" applyAlignment="1" applyProtection="1">
      <alignment horizontal="justify" vertical="top"/>
      <protection locked="0"/>
    </xf>
    <xf numFmtId="0" fontId="0" fillId="4" borderId="42" xfId="0" applyFill="1" applyBorder="1" applyAlignment="1" applyProtection="1">
      <alignment horizontal="justify" vertical="top"/>
      <protection locked="0"/>
    </xf>
    <xf numFmtId="0" fontId="0" fillId="4" borderId="68" xfId="0" applyFill="1" applyBorder="1" applyAlignment="1" applyProtection="1">
      <alignment horizontal="justify" vertical="top"/>
      <protection locked="0"/>
    </xf>
    <xf numFmtId="0" fontId="2" fillId="4" borderId="15" xfId="0" applyFont="1" applyFill="1" applyBorder="1" applyAlignment="1" applyProtection="1">
      <alignment horizontal="left" vertical="top" wrapText="1"/>
      <protection locked="0"/>
    </xf>
    <xf numFmtId="0" fontId="0" fillId="4" borderId="42" xfId="0" applyFill="1" applyBorder="1" applyAlignment="1" applyProtection="1">
      <alignment horizontal="left" vertical="top" wrapText="1"/>
      <protection locked="0"/>
    </xf>
    <xf numFmtId="0" fontId="0" fillId="4" borderId="68" xfId="0" applyFill="1" applyBorder="1" applyAlignment="1" applyProtection="1">
      <alignment horizontal="left" vertical="top" wrapText="1"/>
      <protection locked="0"/>
    </xf>
    <xf numFmtId="0" fontId="66" fillId="15" borderId="68" xfId="0" applyFont="1" applyFill="1" applyBorder="1" applyAlignment="1" applyProtection="1">
      <alignment horizontal="center" vertical="center"/>
      <protection locked="0"/>
    </xf>
    <xf numFmtId="49" fontId="0" fillId="0" borderId="24" xfId="0" applyNumberFormat="1" applyBorder="1" applyAlignment="1" applyProtection="1">
      <alignment horizontal="center" vertical="top"/>
      <protection locked="0"/>
    </xf>
    <xf numFmtId="49" fontId="0" fillId="0" borderId="4" xfId="0" applyNumberFormat="1" applyBorder="1" applyAlignment="1" applyProtection="1">
      <alignment horizontal="center" vertical="top"/>
      <protection locked="0"/>
    </xf>
    <xf numFmtId="0" fontId="0" fillId="4" borderId="4" xfId="0" applyFill="1" applyBorder="1" applyAlignment="1" applyProtection="1">
      <alignment horizontal="justify" vertical="top"/>
      <protection locked="0"/>
    </xf>
    <xf numFmtId="0" fontId="0" fillId="4" borderId="4" xfId="0" applyFill="1" applyBorder="1" applyAlignment="1" applyProtection="1">
      <alignment horizontal="left" vertical="top" wrapText="1"/>
      <protection locked="0"/>
    </xf>
    <xf numFmtId="0" fontId="0" fillId="0" borderId="46" xfId="0" applyNumberFormat="1" applyBorder="1" applyAlignment="1" applyProtection="1">
      <alignment horizontal="center" vertical="top"/>
      <protection locked="0"/>
    </xf>
    <xf numFmtId="0" fontId="0" fillId="0" borderId="24" xfId="0" applyNumberFormat="1" applyBorder="1" applyAlignment="1" applyProtection="1">
      <alignment horizontal="center" vertical="top"/>
      <protection locked="0"/>
    </xf>
    <xf numFmtId="0" fontId="2" fillId="0" borderId="42" xfId="0" applyNumberFormat="1" applyFont="1" applyBorder="1" applyAlignment="1" applyProtection="1">
      <alignment horizontal="center" vertical="top"/>
      <protection locked="0"/>
    </xf>
    <xf numFmtId="0" fontId="2" fillId="0" borderId="4" xfId="0" applyNumberFormat="1" applyFont="1" applyBorder="1" applyAlignment="1" applyProtection="1">
      <alignment horizontal="center" vertical="top"/>
      <protection locked="0"/>
    </xf>
    <xf numFmtId="0" fontId="66" fillId="15" borderId="19" xfId="0" applyFont="1" applyFill="1" applyBorder="1" applyAlignment="1" applyProtection="1">
      <alignment horizontal="center" vertical="center"/>
      <protection locked="0"/>
    </xf>
    <xf numFmtId="0" fontId="2" fillId="0" borderId="16" xfId="0" applyNumberFormat="1" applyFont="1" applyBorder="1" applyAlignment="1" applyProtection="1">
      <alignment horizontal="center" vertical="top"/>
      <protection locked="0"/>
    </xf>
    <xf numFmtId="0" fontId="2" fillId="0" borderId="46" xfId="0" applyNumberFormat="1" applyFont="1" applyBorder="1" applyAlignment="1" applyProtection="1">
      <alignment horizontal="center" vertical="top"/>
      <protection locked="0"/>
    </xf>
    <xf numFmtId="0" fontId="2" fillId="0" borderId="24" xfId="0" applyNumberFormat="1" applyFont="1" applyBorder="1" applyAlignment="1" applyProtection="1">
      <alignment horizontal="center" vertical="top"/>
      <protection locked="0"/>
    </xf>
    <xf numFmtId="0" fontId="2" fillId="0" borderId="18" xfId="0" applyNumberFormat="1" applyFont="1" applyBorder="1" applyAlignment="1" applyProtection="1">
      <alignment horizontal="center" vertical="center"/>
      <protection locked="0"/>
    </xf>
    <xf numFmtId="49" fontId="0" fillId="0" borderId="46" xfId="0" applyNumberFormat="1" applyBorder="1" applyAlignment="1" applyProtection="1">
      <alignment horizontal="center" vertical="center"/>
      <protection locked="0"/>
    </xf>
    <xf numFmtId="0" fontId="2" fillId="0" borderId="24" xfId="0" applyNumberFormat="1" applyFont="1" applyBorder="1" applyAlignment="1" applyProtection="1">
      <alignment horizontal="center" vertical="center"/>
      <protection locked="0"/>
    </xf>
    <xf numFmtId="0" fontId="2" fillId="0" borderId="19" xfId="0" applyNumberFormat="1" applyFont="1" applyBorder="1" applyAlignment="1" applyProtection="1">
      <alignment horizontal="center" vertical="center"/>
      <protection locked="0"/>
    </xf>
    <xf numFmtId="49" fontId="0" fillId="0" borderId="42" xfId="0" applyNumberFormat="1" applyBorder="1" applyAlignment="1" applyProtection="1">
      <alignment horizontal="center" vertical="center"/>
      <protection locked="0"/>
    </xf>
    <xf numFmtId="0" fontId="2" fillId="0" borderId="4" xfId="0" applyNumberFormat="1" applyFont="1" applyBorder="1" applyAlignment="1" applyProtection="1">
      <alignment horizontal="center" vertical="center"/>
      <protection locked="0"/>
    </xf>
    <xf numFmtId="0" fontId="0" fillId="4" borderId="19" xfId="0" applyFill="1" applyBorder="1" applyAlignment="1" applyProtection="1">
      <alignment horizontal="justify" vertical="top"/>
      <protection locked="0"/>
    </xf>
    <xf numFmtId="0" fontId="2" fillId="4" borderId="19" xfId="0" applyFont="1" applyFill="1" applyBorder="1" applyAlignment="1" applyProtection="1">
      <alignment horizontal="left" vertical="top" wrapText="1"/>
      <protection locked="0"/>
    </xf>
    <xf numFmtId="0" fontId="63" fillId="14" borderId="18" xfId="0" applyFont="1" applyFill="1" applyBorder="1" applyAlignment="1" applyProtection="1">
      <alignment horizontal="center" vertical="center"/>
      <protection locked="0"/>
    </xf>
    <xf numFmtId="0" fontId="63" fillId="14" borderId="46" xfId="0" applyFont="1" applyFill="1" applyBorder="1" applyAlignment="1" applyProtection="1">
      <alignment horizontal="center" vertical="center"/>
      <protection locked="0"/>
    </xf>
    <xf numFmtId="0" fontId="63" fillId="14" borderId="50" xfId="0" applyFont="1" applyFill="1" applyBorder="1" applyAlignment="1" applyProtection="1">
      <alignment horizontal="center" vertical="center"/>
      <protection locked="0"/>
    </xf>
    <xf numFmtId="0" fontId="63" fillId="14" borderId="19" xfId="0" applyFont="1" applyFill="1" applyBorder="1" applyAlignment="1" applyProtection="1">
      <alignment horizontal="center" vertical="center" wrapText="1"/>
      <protection locked="0"/>
    </xf>
    <xf numFmtId="0" fontId="63" fillId="14" borderId="42" xfId="0" applyFont="1" applyFill="1" applyBorder="1" applyAlignment="1" applyProtection="1">
      <alignment horizontal="center" vertical="center" wrapText="1"/>
      <protection locked="0"/>
    </xf>
    <xf numFmtId="0" fontId="64" fillId="14" borderId="68" xfId="0" applyFont="1" applyFill="1" applyBorder="1" applyAlignment="1" applyProtection="1">
      <alignment horizontal="center" vertical="center" wrapText="1"/>
      <protection locked="0"/>
    </xf>
    <xf numFmtId="0" fontId="63" fillId="14" borderId="73" xfId="0" applyFont="1" applyFill="1" applyBorder="1" applyAlignment="1" applyProtection="1">
      <alignment horizontal="center" vertical="center"/>
      <protection locked="0"/>
    </xf>
    <xf numFmtId="0" fontId="63" fillId="14" borderId="48" xfId="0" applyFont="1" applyFill="1" applyBorder="1" applyAlignment="1" applyProtection="1">
      <alignment horizontal="center" vertical="center"/>
      <protection locked="0"/>
    </xf>
    <xf numFmtId="0" fontId="63" fillId="14" borderId="74" xfId="0" applyFont="1" applyFill="1" applyBorder="1" applyAlignment="1" applyProtection="1">
      <alignment horizontal="center" vertical="center"/>
      <protection locked="0"/>
    </xf>
    <xf numFmtId="0" fontId="63" fillId="14" borderId="69" xfId="0" applyFont="1" applyFill="1" applyBorder="1" applyAlignment="1" applyProtection="1">
      <alignment horizontal="center" vertical="center"/>
      <protection locked="0"/>
    </xf>
    <xf numFmtId="0" fontId="63" fillId="14" borderId="44" xfId="0" applyFont="1" applyFill="1" applyBorder="1" applyAlignment="1" applyProtection="1">
      <alignment horizontal="center" vertical="center"/>
      <protection locked="0"/>
    </xf>
    <xf numFmtId="0" fontId="63" fillId="14" borderId="47" xfId="0" applyFont="1" applyFill="1" applyBorder="1" applyAlignment="1" applyProtection="1">
      <alignment horizontal="center" vertical="center"/>
      <protection locked="0"/>
    </xf>
    <xf numFmtId="0" fontId="60" fillId="8" borderId="69" xfId="0" applyFont="1" applyFill="1" applyBorder="1" applyAlignment="1" applyProtection="1">
      <alignment horizontal="center" vertical="center" wrapText="1"/>
      <protection locked="0"/>
    </xf>
    <xf numFmtId="0" fontId="60" fillId="8" borderId="2" xfId="0" applyFont="1" applyFill="1" applyBorder="1" applyAlignment="1" applyProtection="1">
      <alignment horizontal="center" vertical="center" wrapText="1"/>
      <protection locked="0"/>
    </xf>
    <xf numFmtId="0" fontId="60" fillId="8" borderId="14" xfId="0" applyFont="1" applyFill="1" applyBorder="1" applyAlignment="1" applyProtection="1">
      <alignment horizontal="center" vertical="center" wrapText="1"/>
      <protection locked="0"/>
    </xf>
    <xf numFmtId="0" fontId="60" fillId="8" borderId="1" xfId="0" applyFont="1" applyFill="1" applyBorder="1" applyAlignment="1" applyProtection="1">
      <alignment horizontal="center" vertical="center"/>
      <protection locked="0"/>
    </xf>
    <xf numFmtId="0" fontId="60" fillId="8" borderId="6" xfId="0" applyFont="1" applyFill="1" applyBorder="1" applyAlignment="1" applyProtection="1">
      <alignment horizontal="center" vertical="center"/>
      <protection locked="0"/>
    </xf>
    <xf numFmtId="0" fontId="60" fillId="8" borderId="1" xfId="0" applyFont="1" applyFill="1" applyBorder="1" applyAlignment="1" applyProtection="1">
      <alignment horizontal="center" vertical="center" wrapText="1"/>
      <protection locked="0"/>
    </xf>
    <xf numFmtId="0" fontId="60" fillId="8" borderId="6" xfId="0" applyFont="1" applyFill="1" applyBorder="1" applyAlignment="1" applyProtection="1">
      <alignment horizontal="center" vertical="center" wrapText="1"/>
      <protection locked="0"/>
    </xf>
    <xf numFmtId="0" fontId="60" fillId="8" borderId="15" xfId="0" applyFont="1" applyFill="1" applyBorder="1" applyAlignment="1" applyProtection="1">
      <alignment horizontal="center" vertical="center" wrapText="1"/>
      <protection locked="0"/>
    </xf>
    <xf numFmtId="0" fontId="60" fillId="8" borderId="68" xfId="0" applyFont="1" applyFill="1" applyBorder="1" applyAlignment="1" applyProtection="1">
      <alignment horizontal="center" vertical="center" wrapText="1"/>
      <protection locked="0"/>
    </xf>
    <xf numFmtId="0" fontId="60" fillId="8" borderId="1" xfId="0" applyFont="1" applyFill="1" applyBorder="1" applyAlignment="1" applyProtection="1">
      <alignment horizontal="center" vertical="distributed"/>
      <protection locked="0"/>
    </xf>
    <xf numFmtId="0" fontId="60" fillId="8" borderId="3" xfId="0" applyFont="1" applyFill="1" applyBorder="1" applyAlignment="1" applyProtection="1">
      <alignment horizontal="center" vertical="distributed"/>
      <protection locked="0"/>
    </xf>
    <xf numFmtId="0" fontId="11" fillId="0" borderId="2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6"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1" fillId="3" borderId="24" xfId="0" applyFont="1" applyFill="1" applyBorder="1" applyAlignment="1">
      <alignment horizontal="left" vertical="center"/>
    </xf>
    <xf numFmtId="0" fontId="11" fillId="3" borderId="4" xfId="0" applyFont="1" applyFill="1" applyBorder="1" applyAlignment="1">
      <alignment horizontal="left" vertical="center"/>
    </xf>
    <xf numFmtId="0" fontId="11" fillId="3" borderId="5"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 xfId="0" applyFont="1" applyFill="1" applyBorder="1" applyAlignment="1">
      <alignment horizontal="left" vertical="center"/>
    </xf>
    <xf numFmtId="0" fontId="11" fillId="3" borderId="3" xfId="0" applyFont="1" applyFill="1" applyBorder="1" applyAlignment="1">
      <alignment horizontal="left" vertical="center"/>
    </xf>
    <xf numFmtId="0" fontId="15" fillId="0" borderId="46"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5"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1" fillId="0" borderId="63" xfId="0" applyFont="1" applyFill="1" applyBorder="1" applyAlignment="1">
      <alignment horizontal="left" vertical="center" wrapText="1"/>
    </xf>
    <xf numFmtId="0" fontId="11" fillId="0" borderId="64" xfId="0" applyFont="1" applyFill="1" applyBorder="1" applyAlignment="1">
      <alignment horizontal="left" vertical="center" wrapText="1"/>
    </xf>
    <xf numFmtId="0" fontId="11" fillId="0" borderId="62"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7" fillId="3" borderId="70" xfId="0" applyFont="1" applyFill="1" applyBorder="1" applyAlignment="1">
      <alignment horizontal="center" vertical="center"/>
    </xf>
    <xf numFmtId="0" fontId="17" fillId="3" borderId="64" xfId="0" applyFont="1" applyFill="1" applyBorder="1" applyAlignment="1">
      <alignment horizontal="center" vertical="center"/>
    </xf>
    <xf numFmtId="0" fontId="11" fillId="2" borderId="10" xfId="0" applyFont="1" applyFill="1" applyBorder="1" applyAlignment="1">
      <alignment horizontal="center" vertical="center"/>
    </xf>
    <xf numFmtId="0" fontId="11" fillId="0" borderId="8" xfId="0" applyFont="1" applyFill="1" applyBorder="1" applyAlignment="1">
      <alignment horizontal="left" vertical="center"/>
    </xf>
    <xf numFmtId="0" fontId="11" fillId="0" borderId="1" xfId="0" applyFont="1" applyFill="1" applyBorder="1" applyAlignment="1">
      <alignment horizontal="left" vertical="center"/>
    </xf>
    <xf numFmtId="0" fontId="11" fillId="0" borderId="3" xfId="0" applyFont="1" applyFill="1" applyBorder="1" applyAlignment="1">
      <alignment horizontal="left" vertical="center"/>
    </xf>
    <xf numFmtId="0" fontId="11" fillId="2" borderId="11" xfId="0" applyFont="1" applyFill="1" applyBorder="1" applyAlignment="1">
      <alignment horizontal="center" vertical="center"/>
    </xf>
    <xf numFmtId="0" fontId="17" fillId="2" borderId="62" xfId="0" applyFont="1" applyFill="1" applyBorder="1" applyAlignment="1">
      <alignment horizontal="left" vertical="center"/>
    </xf>
    <xf numFmtId="0" fontId="17" fillId="2" borderId="65" xfId="0" applyFont="1" applyFill="1" applyBorder="1" applyAlignment="1">
      <alignment horizontal="left" vertical="center"/>
    </xf>
    <xf numFmtId="0" fontId="11" fillId="0" borderId="41" xfId="0" applyFont="1" applyFill="1" applyBorder="1" applyAlignment="1">
      <alignment horizontal="left" vertical="center"/>
    </xf>
    <xf numFmtId="0" fontId="11" fillId="0" borderId="26" xfId="0" applyFont="1" applyFill="1" applyBorder="1" applyAlignment="1">
      <alignment horizontal="left" vertical="center"/>
    </xf>
    <xf numFmtId="0" fontId="11" fillId="0" borderId="27" xfId="0" applyFont="1" applyFill="1" applyBorder="1" applyAlignment="1">
      <alignment horizontal="left" vertical="center"/>
    </xf>
    <xf numFmtId="0" fontId="11" fillId="2" borderId="31"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3" fillId="2" borderId="41" xfId="0" applyFont="1" applyFill="1" applyBorder="1" applyAlignment="1">
      <alignment horizontal="left" vertical="center"/>
    </xf>
    <xf numFmtId="0" fontId="13" fillId="2" borderId="26" xfId="0" applyFont="1" applyFill="1" applyBorder="1" applyAlignment="1">
      <alignment horizontal="left" vertical="center"/>
    </xf>
    <xf numFmtId="0" fontId="13" fillId="2" borderId="27" xfId="0" applyFont="1" applyFill="1" applyBorder="1" applyAlignment="1">
      <alignment horizontal="left" vertical="center"/>
    </xf>
    <xf numFmtId="164" fontId="28" fillId="2" borderId="40" xfId="0" applyNumberFormat="1" applyFont="1" applyFill="1" applyBorder="1" applyAlignment="1">
      <alignment horizontal="center" vertical="center" wrapText="1"/>
    </xf>
    <xf numFmtId="164" fontId="28" fillId="2" borderId="10" xfId="0" applyNumberFormat="1" applyFont="1" applyFill="1" applyBorder="1" applyAlignment="1">
      <alignment horizontal="center" vertical="center"/>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xf>
    <xf numFmtId="0" fontId="17" fillId="2" borderId="33"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36"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3" xfId="0" applyFont="1" applyFill="1" applyBorder="1" applyAlignment="1">
      <alignment horizontal="center" vertical="center" wrapText="1"/>
    </xf>
    <xf numFmtId="164" fontId="28" fillId="2" borderId="34" xfId="0" applyNumberFormat="1" applyFont="1" applyFill="1" applyBorder="1" applyAlignment="1">
      <alignment horizontal="center" vertical="center" wrapText="1"/>
    </xf>
    <xf numFmtId="164" fontId="28" fillId="2" borderId="35" xfId="0" applyNumberFormat="1"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 xfId="0" applyFont="1" applyFill="1" applyBorder="1" applyAlignment="1">
      <alignment horizontal="center" vertical="center" wrapText="1"/>
    </xf>
    <xf numFmtId="164" fontId="28" fillId="2" borderId="31" xfId="0" applyNumberFormat="1" applyFont="1" applyFill="1" applyBorder="1" applyAlignment="1">
      <alignment horizontal="center" vertical="center" wrapText="1"/>
    </xf>
    <xf numFmtId="164" fontId="28" fillId="2" borderId="37" xfId="0" applyNumberFormat="1" applyFont="1" applyFill="1" applyBorder="1" applyAlignment="1">
      <alignment horizontal="center" vertical="center" wrapText="1"/>
    </xf>
    <xf numFmtId="164" fontId="28" fillId="2" borderId="39" xfId="0" applyNumberFormat="1" applyFont="1" applyFill="1" applyBorder="1" applyAlignment="1">
      <alignment horizontal="center" vertical="center" wrapText="1"/>
    </xf>
    <xf numFmtId="0" fontId="17" fillId="0" borderId="41" xfId="0" applyFont="1" applyBorder="1" applyAlignment="1">
      <alignment horizontal="center" vertical="center"/>
    </xf>
    <xf numFmtId="0" fontId="17" fillId="0" borderId="26" xfId="0" applyFont="1" applyBorder="1" applyAlignment="1">
      <alignment horizontal="center" vertical="center"/>
    </xf>
    <xf numFmtId="0" fontId="81" fillId="0" borderId="31" xfId="0" applyFont="1" applyBorder="1" applyAlignment="1">
      <alignment horizontal="left" vertical="center" wrapText="1"/>
    </xf>
    <xf numFmtId="0" fontId="81" fillId="0" borderId="37" xfId="0" applyFont="1" applyBorder="1" applyAlignment="1">
      <alignment horizontal="left" vertical="center" wrapText="1"/>
    </xf>
    <xf numFmtId="0" fontId="81" fillId="0" borderId="39" xfId="0" applyFont="1" applyBorder="1" applyAlignment="1">
      <alignment horizontal="left" vertical="center" wrapText="1"/>
    </xf>
    <xf numFmtId="0" fontId="17" fillId="4" borderId="12"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25"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13" xfId="0" applyFont="1" applyFill="1" applyBorder="1" applyAlignment="1">
      <alignment horizontal="center" vertical="center"/>
    </xf>
    <xf numFmtId="0" fontId="17" fillId="0" borderId="25"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49" fontId="86" fillId="0" borderId="76" xfId="0" applyNumberFormat="1" applyFont="1" applyBorder="1" applyAlignment="1">
      <alignment horizontal="center" vertical="center"/>
    </xf>
    <xf numFmtId="0" fontId="86" fillId="0" borderId="62" xfId="0" applyFont="1" applyBorder="1" applyAlignment="1">
      <alignment horizontal="center" vertical="center"/>
    </xf>
    <xf numFmtId="0" fontId="81" fillId="0" borderId="63" xfId="0" applyFont="1" applyBorder="1" applyAlignment="1">
      <alignment horizontal="center" vertical="center"/>
    </xf>
    <xf numFmtId="0" fontId="86" fillId="0" borderId="76" xfId="0" applyFont="1" applyBorder="1" applyAlignment="1">
      <alignment horizontal="center" vertical="center"/>
    </xf>
    <xf numFmtId="0" fontId="81" fillId="0" borderId="53" xfId="0" applyFont="1" applyBorder="1" applyAlignment="1">
      <alignment horizontal="center" vertical="center"/>
    </xf>
    <xf numFmtId="0" fontId="81" fillId="0" borderId="70" xfId="0" applyFont="1" applyBorder="1" applyAlignment="1">
      <alignment horizontal="center" vertical="center"/>
    </xf>
    <xf numFmtId="0" fontId="82" fillId="0" borderId="62" xfId="0" applyFont="1" applyBorder="1" applyAlignment="1">
      <alignment horizontal="center" vertical="center"/>
    </xf>
    <xf numFmtId="0" fontId="82" fillId="0" borderId="63" xfId="0" applyFont="1" applyBorder="1" applyAlignment="1">
      <alignment horizontal="center" vertical="center"/>
    </xf>
    <xf numFmtId="0" fontId="84" fillId="0" borderId="62" xfId="0" applyFont="1" applyBorder="1" applyAlignment="1">
      <alignment horizontal="center" vertical="center"/>
    </xf>
    <xf numFmtId="0" fontId="83" fillId="0" borderId="63" xfId="0" applyFont="1" applyBorder="1" applyAlignment="1">
      <alignment horizontal="center" vertical="center"/>
    </xf>
    <xf numFmtId="0" fontId="84" fillId="0" borderId="62" xfId="0" applyFont="1" applyFill="1" applyBorder="1" applyAlignment="1">
      <alignment horizontal="left" vertical="center" wrapText="1"/>
    </xf>
    <xf numFmtId="0" fontId="84" fillId="0" borderId="63" xfId="0" applyFont="1" applyFill="1" applyBorder="1" applyAlignment="1">
      <alignment horizontal="left" vertical="center" wrapText="1"/>
    </xf>
    <xf numFmtId="0" fontId="81" fillId="0" borderId="76" xfId="0" applyFont="1" applyBorder="1" applyAlignment="1">
      <alignment horizontal="center" vertical="center"/>
    </xf>
    <xf numFmtId="0" fontId="11" fillId="3" borderId="40"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29" fillId="0" borderId="62" xfId="0" applyFont="1" applyBorder="1" applyAlignment="1">
      <alignment vertical="center" wrapText="1"/>
    </xf>
    <xf numFmtId="0" fontId="29" fillId="0" borderId="64" xfId="0" applyFont="1" applyBorder="1" applyAlignment="1">
      <alignment vertical="center" wrapText="1"/>
    </xf>
    <xf numFmtId="0" fontId="17" fillId="0" borderId="12"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7" fillId="0" borderId="62" xfId="0" applyFont="1" applyBorder="1" applyAlignment="1">
      <alignment vertical="center" wrapText="1"/>
    </xf>
    <xf numFmtId="0" fontId="17" fillId="0" borderId="64" xfId="0" applyFont="1" applyBorder="1" applyAlignment="1">
      <alignment vertical="center" wrapText="1"/>
    </xf>
    <xf numFmtId="0" fontId="101" fillId="0" borderId="62" xfId="4" applyBorder="1" applyAlignment="1" applyProtection="1">
      <alignment horizontal="center" vertical="center" wrapText="1"/>
    </xf>
    <xf numFmtId="0" fontId="101" fillId="0" borderId="64" xfId="4" applyBorder="1" applyAlignment="1" applyProtection="1">
      <alignment horizontal="center" vertical="center" wrapText="1"/>
    </xf>
    <xf numFmtId="0" fontId="17" fillId="0" borderId="62"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64" xfId="0" applyFont="1" applyBorder="1" applyAlignment="1">
      <alignment horizontal="center" vertical="center" wrapText="1"/>
    </xf>
    <xf numFmtId="0" fontId="29" fillId="0" borderId="63" xfId="0" applyFont="1" applyBorder="1" applyAlignment="1">
      <alignment vertical="center" wrapText="1"/>
    </xf>
    <xf numFmtId="0" fontId="28" fillId="0" borderId="62" xfId="0" applyFont="1" applyBorder="1" applyAlignment="1">
      <alignment vertical="center" wrapText="1"/>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63" xfId="0" applyFont="1" applyBorder="1" applyAlignment="1">
      <alignment horizontal="center" vertical="center" wrapText="1"/>
    </xf>
    <xf numFmtId="0" fontId="29" fillId="0" borderId="62"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62" xfId="0" applyFont="1" applyBorder="1" applyAlignment="1">
      <alignment horizontal="right" vertical="center" wrapText="1"/>
    </xf>
    <xf numFmtId="0" fontId="29" fillId="0" borderId="64" xfId="0" applyFont="1" applyBorder="1" applyAlignment="1">
      <alignment horizontal="right" vertical="center" wrapText="1"/>
    </xf>
    <xf numFmtId="49" fontId="12" fillId="7" borderId="15" xfId="0" applyNumberFormat="1" applyFont="1" applyFill="1" applyBorder="1" applyAlignment="1">
      <alignment horizontal="center" vertical="center"/>
    </xf>
    <xf numFmtId="49" fontId="12" fillId="7" borderId="4" xfId="0" applyNumberFormat="1" applyFont="1" applyFill="1" applyBorder="1" applyAlignment="1">
      <alignment horizontal="center" vertical="center"/>
    </xf>
    <xf numFmtId="0" fontId="28" fillId="9" borderId="72" xfId="0" applyFont="1" applyFill="1" applyBorder="1" applyAlignment="1">
      <alignment horizontal="center" vertical="center" wrapText="1"/>
    </xf>
    <xf numFmtId="0" fontId="28" fillId="9" borderId="61" xfId="0" applyFont="1" applyFill="1" applyBorder="1" applyAlignment="1">
      <alignment horizontal="center" vertical="center" wrapText="1"/>
    </xf>
    <xf numFmtId="0" fontId="28" fillId="9" borderId="15" xfId="0" applyFont="1" applyFill="1" applyBorder="1" applyAlignment="1">
      <alignment horizontal="center" vertical="center" wrapText="1"/>
    </xf>
    <xf numFmtId="0" fontId="28" fillId="9" borderId="4" xfId="0" applyFont="1" applyFill="1" applyBorder="1" applyAlignment="1">
      <alignment horizontal="center" vertical="center" wrapText="1"/>
    </xf>
    <xf numFmtId="0" fontId="12" fillId="0" borderId="1" xfId="0" applyFont="1" applyBorder="1" applyAlignment="1">
      <alignment horizontal="center" vertical="center" wrapText="1"/>
    </xf>
    <xf numFmtId="0" fontId="28" fillId="9" borderId="18" xfId="0" applyFont="1" applyFill="1" applyBorder="1" applyAlignment="1">
      <alignment horizontal="center" vertical="center" wrapText="1"/>
    </xf>
    <xf numFmtId="0" fontId="28" fillId="9" borderId="46" xfId="0" applyFont="1" applyFill="1" applyBorder="1" applyAlignment="1">
      <alignment horizontal="center" vertical="center" wrapText="1"/>
    </xf>
    <xf numFmtId="49" fontId="12" fillId="0" borderId="31" xfId="0" applyNumberFormat="1" applyFont="1" applyFill="1" applyBorder="1" applyAlignment="1">
      <alignment horizontal="center" vertical="center"/>
    </xf>
    <xf numFmtId="49" fontId="12" fillId="0" borderId="37" xfId="0" applyNumberFormat="1" applyFont="1" applyFill="1" applyBorder="1" applyAlignment="1">
      <alignment horizontal="center" vertical="center"/>
    </xf>
    <xf numFmtId="49" fontId="12" fillId="0" borderId="39" xfId="0" applyNumberFormat="1" applyFont="1" applyFill="1" applyBorder="1" applyAlignment="1">
      <alignment horizontal="center" vertical="center"/>
    </xf>
    <xf numFmtId="0" fontId="11" fillId="0" borderId="45" xfId="0" applyFont="1" applyBorder="1" applyAlignment="1">
      <alignment horizontal="left" vertical="center"/>
    </xf>
    <xf numFmtId="0" fontId="11" fillId="0" borderId="0" xfId="0" applyFont="1" applyBorder="1" applyAlignment="1">
      <alignment horizontal="left" vertical="center"/>
    </xf>
    <xf numFmtId="0" fontId="11" fillId="0" borderId="48" xfId="0" applyFont="1" applyBorder="1" applyAlignment="1">
      <alignment horizontal="left" vertical="center"/>
    </xf>
    <xf numFmtId="0" fontId="11" fillId="9" borderId="1" xfId="0" applyFont="1" applyFill="1" applyBorder="1" applyAlignment="1">
      <alignment horizontal="center" vertical="center" wrapText="1"/>
    </xf>
    <xf numFmtId="0" fontId="28" fillId="9" borderId="67" xfId="0" applyFont="1" applyFill="1" applyBorder="1" applyAlignment="1">
      <alignment horizontal="center" vertical="center" wrapText="1"/>
    </xf>
    <xf numFmtId="0" fontId="28" fillId="9" borderId="58"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28" fillId="9" borderId="42" xfId="0" applyFont="1" applyFill="1" applyBorder="1" applyAlignment="1">
      <alignment horizontal="center" vertical="center" wrapText="1"/>
    </xf>
    <xf numFmtId="0" fontId="28" fillId="9" borderId="35" xfId="0" applyFont="1" applyFill="1" applyBorder="1" applyAlignment="1">
      <alignment horizontal="center" vertical="center" wrapText="1"/>
    </xf>
    <xf numFmtId="0" fontId="29" fillId="0" borderId="72" xfId="0" applyFont="1" applyBorder="1" applyAlignment="1">
      <alignment horizontal="left" vertical="center" wrapText="1"/>
    </xf>
    <xf numFmtId="0" fontId="29" fillId="0" borderId="44" xfId="0" applyFont="1" applyBorder="1" applyAlignment="1">
      <alignment horizontal="left" vertical="center" wrapText="1"/>
    </xf>
    <xf numFmtId="0" fontId="28" fillId="0" borderId="15" xfId="0" applyFont="1" applyBorder="1" applyAlignment="1">
      <alignment horizontal="left" vertical="center" wrapText="1"/>
    </xf>
    <xf numFmtId="0" fontId="28" fillId="0" borderId="42" xfId="0" applyFont="1" applyBorder="1" applyAlignment="1">
      <alignment horizontal="left" vertical="center" wrapText="1"/>
    </xf>
    <xf numFmtId="0" fontId="28" fillId="0" borderId="4" xfId="0" applyFont="1" applyBorder="1" applyAlignment="1">
      <alignment horizontal="left" vertical="center" wrapText="1"/>
    </xf>
    <xf numFmtId="0" fontId="29" fillId="0" borderId="15" xfId="0" applyFont="1" applyBorder="1" applyAlignment="1">
      <alignment horizontal="left" vertical="center" wrapText="1"/>
    </xf>
    <xf numFmtId="0" fontId="29" fillId="0" borderId="4" xfId="0" applyFont="1" applyBorder="1" applyAlignment="1">
      <alignment horizontal="left" vertical="center" wrapText="1"/>
    </xf>
    <xf numFmtId="0" fontId="29" fillId="0" borderId="1" xfId="0" applyFont="1" applyBorder="1" applyAlignment="1">
      <alignment vertical="center" wrapText="1"/>
    </xf>
    <xf numFmtId="0" fontId="28" fillId="0" borderId="1" xfId="0" applyFont="1" applyBorder="1" applyAlignment="1">
      <alignment vertical="center" wrapText="1"/>
    </xf>
    <xf numFmtId="0" fontId="28" fillId="7" borderId="31" xfId="0" applyFont="1" applyFill="1" applyBorder="1" applyAlignment="1">
      <alignment horizontal="left" vertical="center" wrapText="1"/>
    </xf>
    <xf numFmtId="0" fontId="28" fillId="7" borderId="39" xfId="0" applyFont="1" applyFill="1" applyBorder="1" applyAlignment="1">
      <alignment horizontal="left" vertical="center" wrapText="1"/>
    </xf>
    <xf numFmtId="0" fontId="28" fillId="0" borderId="1" xfId="0" applyFont="1" applyBorder="1" applyAlignment="1">
      <alignment horizontal="left" vertical="center" wrapText="1"/>
    </xf>
    <xf numFmtId="0" fontId="29" fillId="0" borderId="42" xfId="0" applyFont="1" applyBorder="1" applyAlignment="1">
      <alignment horizontal="left" vertical="center" wrapText="1"/>
    </xf>
    <xf numFmtId="3" fontId="12" fillId="0" borderId="41" xfId="0" applyNumberFormat="1" applyFont="1" applyFill="1" applyBorder="1" applyAlignment="1">
      <alignment horizontal="center" vertical="center"/>
    </xf>
    <xf numFmtId="3" fontId="12" fillId="0" borderId="26" xfId="0" applyNumberFormat="1" applyFont="1" applyFill="1" applyBorder="1" applyAlignment="1">
      <alignment horizontal="center" vertical="center"/>
    </xf>
    <xf numFmtId="3" fontId="12" fillId="0" borderId="27" xfId="0" applyNumberFormat="1" applyFont="1" applyFill="1" applyBorder="1" applyAlignment="1">
      <alignment horizontal="center" vertical="center"/>
    </xf>
    <xf numFmtId="0" fontId="11" fillId="0" borderId="26" xfId="0" applyFont="1" applyBorder="1" applyAlignment="1">
      <alignment horizontal="left" vertical="center"/>
    </xf>
    <xf numFmtId="0" fontId="28" fillId="10" borderId="4" xfId="0" applyFont="1" applyFill="1" applyBorder="1" applyAlignment="1">
      <alignment horizontal="left" vertical="center" wrapText="1"/>
    </xf>
    <xf numFmtId="0" fontId="28" fillId="0" borderId="1" xfId="0" applyFont="1" applyBorder="1" applyAlignment="1">
      <alignment horizontal="justify" vertical="center" wrapText="1"/>
    </xf>
    <xf numFmtId="0" fontId="19" fillId="13" borderId="1" xfId="0" applyNumberFormat="1" applyFont="1" applyFill="1" applyBorder="1" applyAlignment="1">
      <alignment horizontal="center" vertical="center"/>
    </xf>
  </cellXfs>
  <cellStyles count="5">
    <cellStyle name="Hiperlink" xfId="4" builtinId="8"/>
    <cellStyle name="Moeda" xfId="1" builtinId="4"/>
    <cellStyle name="Normal" xfId="0" builtinId="0"/>
    <cellStyle name="Porcentagem" xfId="2" builtinId="5"/>
    <cellStyle name="Vírgula" xfId="3" builtinId="3"/>
  </cellStyles>
  <dxfs count="38">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theme="3"/>
      </font>
      <fill>
        <patternFill>
          <bgColor theme="3" tint="0.79998168889431442"/>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lor theme="3"/>
      </font>
      <fill>
        <patternFill>
          <bgColor theme="3" tint="0.79998168889431442"/>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indexed="10"/>
      </font>
    </dxf>
    <dxf>
      <font>
        <condense val="0"/>
        <extend val="0"/>
        <color indexed="10"/>
      </font>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bgColor theme="0"/>
        </patternFill>
      </fill>
    </dxf>
    <dxf>
      <fill>
        <patternFill>
          <bgColor rgb="FF66FF33"/>
        </patternFill>
      </fill>
    </dxf>
    <dxf>
      <fill>
        <patternFill>
          <bgColor rgb="FFFFFF00"/>
        </patternFill>
      </fill>
    </dxf>
    <dxf>
      <fill>
        <patternFill>
          <bgColor rgb="FFFF0000"/>
        </patternFill>
      </fill>
    </dxf>
    <dxf>
      <font>
        <b/>
        <i val="0"/>
        <condense val="0"/>
        <extend val="0"/>
        <color indexed="12"/>
      </font>
      <fill>
        <patternFill>
          <bgColor indexed="11"/>
        </patternFill>
      </fill>
    </dxf>
    <dxf>
      <font>
        <b/>
        <i val="0"/>
        <condense val="0"/>
        <extend val="0"/>
        <color indexed="12"/>
      </font>
      <fill>
        <patternFill>
          <bgColor indexed="13"/>
        </patternFill>
      </fill>
    </dxf>
    <dxf>
      <font>
        <b/>
        <i val="0"/>
        <condense val="0"/>
        <extend val="0"/>
        <color indexed="9"/>
      </font>
      <fill>
        <patternFill>
          <bgColor indexed="10"/>
        </patternFill>
      </fill>
    </dxf>
    <dxf>
      <fill>
        <patternFill>
          <bgColor theme="0"/>
        </patternFill>
      </fill>
    </dxf>
    <dxf>
      <font>
        <condense val="0"/>
        <extend val="0"/>
        <color rgb="FF006100"/>
      </font>
      <fill>
        <patternFill>
          <bgColor rgb="FFC6EFCE"/>
        </patternFill>
      </fill>
    </dxf>
    <dxf>
      <font>
        <condense val="0"/>
        <extend val="0"/>
        <color rgb="FF9C6500"/>
      </font>
      <fill>
        <patternFill>
          <bgColor rgb="FFFFEB9C"/>
        </patternFill>
      </fill>
    </dxf>
    <dxf>
      <font>
        <color theme="9" tint="-0.24994659260841701"/>
      </font>
      <fill>
        <patternFill>
          <bgColor theme="9" tint="0.59996337778862885"/>
        </patternFill>
      </fill>
    </dxf>
    <dxf>
      <font>
        <condense val="0"/>
        <extend val="0"/>
        <color rgb="FF9C0006"/>
      </font>
      <fill>
        <patternFill>
          <bgColor rgb="FFFFC7CE"/>
        </patternFill>
      </fill>
    </dxf>
    <dxf>
      <font>
        <condense val="0"/>
        <extend val="0"/>
        <color indexed="10"/>
      </font>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s>
  <tableStyles count="0" defaultTableStyle="TableStyleMedium9" defaultPivotStyle="PivotStyleLight16"/>
  <colors>
    <mruColors>
      <color rgb="FF0000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33" Type="http://schemas.openxmlformats.org/officeDocument/2006/relationships/customXml" Target="../customXml/item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32"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422275</xdr:colOff>
      <xdr:row>5</xdr:row>
      <xdr:rowOff>95250</xdr:rowOff>
    </xdr:from>
    <xdr:to>
      <xdr:col>3</xdr:col>
      <xdr:colOff>241300</xdr:colOff>
      <xdr:row>9</xdr:row>
      <xdr:rowOff>9525</xdr:rowOff>
    </xdr:to>
    <xdr:pic>
      <xdr:nvPicPr>
        <xdr:cNvPr id="1568776"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422275" y="920750"/>
          <a:ext cx="1762125" cy="574675"/>
        </a:xfrm>
        <a:prstGeom prst="rect">
          <a:avLst/>
        </a:prstGeom>
        <a:noFill/>
        <a:ln w="9525">
          <a:noFill/>
          <a:miter lim="800000"/>
          <a:headEnd/>
          <a:tailEnd/>
        </a:ln>
      </xdr:spPr>
    </xdr:pic>
    <xdr:clientData/>
  </xdr:twoCellAnchor>
  <xdr:twoCellAnchor>
    <xdr:from>
      <xdr:col>7</xdr:col>
      <xdr:colOff>63499</xdr:colOff>
      <xdr:row>3</xdr:row>
      <xdr:rowOff>114300</xdr:rowOff>
    </xdr:from>
    <xdr:to>
      <xdr:col>8</xdr:col>
      <xdr:colOff>580780</xdr:colOff>
      <xdr:row>10</xdr:row>
      <xdr:rowOff>101600</xdr:rowOff>
    </xdr:to>
    <xdr:pic>
      <xdr:nvPicPr>
        <xdr:cNvPr id="1568777" name="Picture 3" descr="2008_Logo_Inovar"/>
        <xdr:cNvPicPr>
          <a:picLocks noChangeAspect="1" noChangeArrowheads="1"/>
        </xdr:cNvPicPr>
      </xdr:nvPicPr>
      <xdr:blipFill>
        <a:blip xmlns:r="http://schemas.openxmlformats.org/officeDocument/2006/relationships" r:embed="rId2" cstate="print"/>
        <a:srcRect/>
        <a:stretch>
          <a:fillRect/>
        </a:stretch>
      </xdr:blipFill>
      <xdr:spPr bwMode="auto">
        <a:xfrm>
          <a:off x="4597399" y="609600"/>
          <a:ext cx="1164981" cy="1143000"/>
        </a:xfrm>
        <a:prstGeom prst="rect">
          <a:avLst/>
        </a:prstGeom>
        <a:noFill/>
        <a:ln w="9525">
          <a:noFill/>
          <a:miter lim="800000"/>
          <a:headEnd/>
          <a:tailEnd/>
        </a:ln>
      </xdr:spPr>
    </xdr:pic>
    <xdr:clientData/>
  </xdr:twoCellAnchor>
  <xdr:twoCellAnchor>
    <xdr:from>
      <xdr:col>4</xdr:col>
      <xdr:colOff>101600</xdr:colOff>
      <xdr:row>1</xdr:row>
      <xdr:rowOff>152400</xdr:rowOff>
    </xdr:from>
    <xdr:to>
      <xdr:col>5</xdr:col>
      <xdr:colOff>558800</xdr:colOff>
      <xdr:row>9</xdr:row>
      <xdr:rowOff>142875</xdr:rowOff>
    </xdr:to>
    <xdr:pic>
      <xdr:nvPicPr>
        <xdr:cNvPr id="1568778" name="Picture 4" descr="brasaopara"/>
        <xdr:cNvPicPr>
          <a:picLocks noChangeAspect="1" noChangeArrowheads="1"/>
        </xdr:cNvPicPr>
      </xdr:nvPicPr>
      <xdr:blipFill>
        <a:blip xmlns:r="http://schemas.openxmlformats.org/officeDocument/2006/relationships" r:embed="rId3" cstate="print"/>
        <a:srcRect/>
        <a:stretch>
          <a:fillRect/>
        </a:stretch>
      </xdr:blipFill>
      <xdr:spPr bwMode="auto">
        <a:xfrm>
          <a:off x="2692400" y="317500"/>
          <a:ext cx="1104900" cy="13112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114300</xdr:colOff>
      <xdr:row>0</xdr:row>
      <xdr:rowOff>66675</xdr:rowOff>
    </xdr:from>
    <xdr:to>
      <xdr:col>1</xdr:col>
      <xdr:colOff>781050</xdr:colOff>
      <xdr:row>0</xdr:row>
      <xdr:rowOff>266700</xdr:rowOff>
    </xdr:to>
    <xdr:pic>
      <xdr:nvPicPr>
        <xdr:cNvPr id="8458"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666750" cy="200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0</xdr:row>
      <xdr:rowOff>66675</xdr:rowOff>
    </xdr:from>
    <xdr:to>
      <xdr:col>0</xdr:col>
      <xdr:colOff>781050</xdr:colOff>
      <xdr:row>0</xdr:row>
      <xdr:rowOff>266700</xdr:rowOff>
    </xdr:to>
    <xdr:pic>
      <xdr:nvPicPr>
        <xdr:cNvPr id="15600"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666750" cy="2000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171450</xdr:colOff>
      <xdr:row>0</xdr:row>
      <xdr:rowOff>66675</xdr:rowOff>
    </xdr:from>
    <xdr:to>
      <xdr:col>1</xdr:col>
      <xdr:colOff>438150</xdr:colOff>
      <xdr:row>0</xdr:row>
      <xdr:rowOff>266700</xdr:rowOff>
    </xdr:to>
    <xdr:pic>
      <xdr:nvPicPr>
        <xdr:cNvPr id="22762"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171450" y="66675"/>
          <a:ext cx="666750" cy="2000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247650</xdr:colOff>
      <xdr:row>0</xdr:row>
      <xdr:rowOff>66675</xdr:rowOff>
    </xdr:from>
    <xdr:to>
      <xdr:col>1</xdr:col>
      <xdr:colOff>352425</xdr:colOff>
      <xdr:row>0</xdr:row>
      <xdr:rowOff>266700</xdr:rowOff>
    </xdr:to>
    <xdr:pic>
      <xdr:nvPicPr>
        <xdr:cNvPr id="698598"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247650" y="66675"/>
          <a:ext cx="666750" cy="2000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247650</xdr:colOff>
      <xdr:row>0</xdr:row>
      <xdr:rowOff>66675</xdr:rowOff>
    </xdr:from>
    <xdr:to>
      <xdr:col>1</xdr:col>
      <xdr:colOff>352425</xdr:colOff>
      <xdr:row>0</xdr:row>
      <xdr:rowOff>266700</xdr:rowOff>
    </xdr:to>
    <xdr:pic>
      <xdr:nvPicPr>
        <xdr:cNvPr id="2"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247650" y="66675"/>
          <a:ext cx="666750" cy="2000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152400</xdr:colOff>
      <xdr:row>0</xdr:row>
      <xdr:rowOff>66675</xdr:rowOff>
    </xdr:from>
    <xdr:to>
      <xdr:col>1</xdr:col>
      <xdr:colOff>457200</xdr:colOff>
      <xdr:row>0</xdr:row>
      <xdr:rowOff>266700</xdr:rowOff>
    </xdr:to>
    <xdr:pic>
      <xdr:nvPicPr>
        <xdr:cNvPr id="838882"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152400" y="66675"/>
          <a:ext cx="666750" cy="2000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1209674</xdr:colOff>
      <xdr:row>3</xdr:row>
      <xdr:rowOff>133350</xdr:rowOff>
    </xdr:to>
    <xdr:pic>
      <xdr:nvPicPr>
        <xdr:cNvPr id="4" name="Imagem 3"/>
        <xdr:cNvPicPr>
          <a:picLocks noChangeAspect="1" noChangeArrowheads="1"/>
        </xdr:cNvPicPr>
      </xdr:nvPicPr>
      <xdr:blipFill>
        <a:blip xmlns:r="http://schemas.openxmlformats.org/officeDocument/2006/relationships" r:embed="rId1" cstate="print"/>
        <a:srcRect/>
        <a:stretch>
          <a:fillRect/>
        </a:stretch>
      </xdr:blipFill>
      <xdr:spPr bwMode="auto">
        <a:xfrm>
          <a:off x="447675" y="200025"/>
          <a:ext cx="1209674" cy="51435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114300</xdr:colOff>
      <xdr:row>0</xdr:row>
      <xdr:rowOff>66675</xdr:rowOff>
    </xdr:from>
    <xdr:to>
      <xdr:col>0</xdr:col>
      <xdr:colOff>781050</xdr:colOff>
      <xdr:row>0</xdr:row>
      <xdr:rowOff>266700</xdr:rowOff>
    </xdr:to>
    <xdr:pic>
      <xdr:nvPicPr>
        <xdr:cNvPr id="19687"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666750" cy="2000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101600</xdr:colOff>
      <xdr:row>0</xdr:row>
      <xdr:rowOff>53975</xdr:rowOff>
    </xdr:from>
    <xdr:to>
      <xdr:col>1</xdr:col>
      <xdr:colOff>476250</xdr:colOff>
      <xdr:row>0</xdr:row>
      <xdr:rowOff>254000</xdr:rowOff>
    </xdr:to>
    <xdr:pic>
      <xdr:nvPicPr>
        <xdr:cNvPr id="3"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101600" y="53975"/>
          <a:ext cx="666750" cy="2000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114300</xdr:colOff>
      <xdr:row>0</xdr:row>
      <xdr:rowOff>66675</xdr:rowOff>
    </xdr:from>
    <xdr:to>
      <xdr:col>0</xdr:col>
      <xdr:colOff>781050</xdr:colOff>
      <xdr:row>0</xdr:row>
      <xdr:rowOff>266700</xdr:rowOff>
    </xdr:to>
    <xdr:pic>
      <xdr:nvPicPr>
        <xdr:cNvPr id="4"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666750" cy="200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962025</xdr:colOff>
      <xdr:row>2</xdr:row>
      <xdr:rowOff>38100</xdr:rowOff>
    </xdr:from>
    <xdr:to>
      <xdr:col>2</xdr:col>
      <xdr:colOff>2533650</xdr:colOff>
      <xdr:row>5</xdr:row>
      <xdr:rowOff>28575</xdr:rowOff>
    </xdr:to>
    <xdr:pic>
      <xdr:nvPicPr>
        <xdr:cNvPr id="2"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2609850" y="419100"/>
          <a:ext cx="1571625" cy="561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66675</xdr:rowOff>
    </xdr:from>
    <xdr:to>
      <xdr:col>0</xdr:col>
      <xdr:colOff>781050</xdr:colOff>
      <xdr:row>0</xdr:row>
      <xdr:rowOff>266700</xdr:rowOff>
    </xdr:to>
    <xdr:pic>
      <xdr:nvPicPr>
        <xdr:cNvPr id="446693"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666750" cy="200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0</xdr:row>
      <xdr:rowOff>57150</xdr:rowOff>
    </xdr:from>
    <xdr:to>
      <xdr:col>1</xdr:col>
      <xdr:colOff>523875</xdr:colOff>
      <xdr:row>0</xdr:row>
      <xdr:rowOff>257175</xdr:rowOff>
    </xdr:to>
    <xdr:pic>
      <xdr:nvPicPr>
        <xdr:cNvPr id="1518705"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142875" y="57150"/>
          <a:ext cx="666750" cy="2000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0</xdr:row>
      <xdr:rowOff>66675</xdr:rowOff>
    </xdr:from>
    <xdr:to>
      <xdr:col>1</xdr:col>
      <xdr:colOff>428625</xdr:colOff>
      <xdr:row>0</xdr:row>
      <xdr:rowOff>266700</xdr:rowOff>
    </xdr:to>
    <xdr:pic>
      <xdr:nvPicPr>
        <xdr:cNvPr id="24356"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142875" y="66675"/>
          <a:ext cx="666750" cy="2000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0</xdr:row>
      <xdr:rowOff>57150</xdr:rowOff>
    </xdr:from>
    <xdr:to>
      <xdr:col>1</xdr:col>
      <xdr:colOff>400050</xdr:colOff>
      <xdr:row>0</xdr:row>
      <xdr:rowOff>257175</xdr:rowOff>
    </xdr:to>
    <xdr:pic>
      <xdr:nvPicPr>
        <xdr:cNvPr id="1294915"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114300" y="57150"/>
          <a:ext cx="666750" cy="2000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0</xdr:row>
      <xdr:rowOff>40698</xdr:rowOff>
    </xdr:from>
    <xdr:to>
      <xdr:col>1</xdr:col>
      <xdr:colOff>428625</xdr:colOff>
      <xdr:row>0</xdr:row>
      <xdr:rowOff>231198</xdr:rowOff>
    </xdr:to>
    <xdr:pic>
      <xdr:nvPicPr>
        <xdr:cNvPr id="13555"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152400" y="40698"/>
          <a:ext cx="553316" cy="1905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3746</xdr:colOff>
      <xdr:row>0</xdr:row>
      <xdr:rowOff>55973</xdr:rowOff>
    </xdr:from>
    <xdr:to>
      <xdr:col>1</xdr:col>
      <xdr:colOff>670496</xdr:colOff>
      <xdr:row>0</xdr:row>
      <xdr:rowOff>255998</xdr:rowOff>
    </xdr:to>
    <xdr:pic>
      <xdr:nvPicPr>
        <xdr:cNvPr id="10515"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463943" y="55973"/>
          <a:ext cx="666750" cy="200025"/>
        </a:xfrm>
        <a:prstGeom prst="rect">
          <a:avLst/>
        </a:prstGeom>
        <a:noFill/>
        <a:ln w="9525">
          <a:noFill/>
          <a:miter lim="800000"/>
          <a:headEnd/>
          <a:tailEnd/>
        </a:ln>
      </xdr:spPr>
    </xdr:pic>
    <xdr:clientData/>
  </xdr:twoCellAnchor>
  <xdr:twoCellAnchor>
    <xdr:from>
      <xdr:col>0</xdr:col>
      <xdr:colOff>35853</xdr:colOff>
      <xdr:row>15</xdr:row>
      <xdr:rowOff>66676</xdr:rowOff>
    </xdr:from>
    <xdr:to>
      <xdr:col>1</xdr:col>
      <xdr:colOff>242406</xdr:colOff>
      <xdr:row>16</xdr:row>
      <xdr:rowOff>106167</xdr:rowOff>
    </xdr:to>
    <xdr:pic>
      <xdr:nvPicPr>
        <xdr:cNvPr id="3"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35853" y="4358277"/>
          <a:ext cx="666750" cy="2000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180975</xdr:colOff>
      <xdr:row>0</xdr:row>
      <xdr:rowOff>66675</xdr:rowOff>
    </xdr:from>
    <xdr:to>
      <xdr:col>1</xdr:col>
      <xdr:colOff>57150</xdr:colOff>
      <xdr:row>0</xdr:row>
      <xdr:rowOff>266700</xdr:rowOff>
    </xdr:to>
    <xdr:pic>
      <xdr:nvPicPr>
        <xdr:cNvPr id="307425"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180975" y="66675"/>
          <a:ext cx="666750" cy="2000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ugenio/Documents/4%20BID%20PROFISCO/PROFISCO%20PA/08%20Miss&#227;o%20de%20Acelera&#231;&#227;o/GRP/GRP%20Profisco%20PA%2009jun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1arq01\Adins\3%20Projetos\2%20Conclu&#237;dos\DF%20Minist&#233;rio%20do%20Planejamento\Administra&#231;&#227;o\Relat&#243;rios%20dos%20Produtos\PNAGE%20POA%20-%20Versao%20Revista%20Plano%20de%20Contas%2001Ago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F"/>
      <sheetName val="MER"/>
      <sheetName val="MMR"/>
      <sheetName val="Settings"/>
    </sheetNames>
    <sheetDataSet>
      <sheetData sheetId="0">
        <row r="8">
          <cell r="D8" t="str">
            <v>Fiduciários</v>
          </cell>
          <cell r="E8" t="str">
            <v>Demora nos processos de aquisição</v>
          </cell>
        </row>
        <row r="18">
          <cell r="D18" t="str">
            <v>Governabilidade</v>
          </cell>
          <cell r="E18" t="str">
            <v>Pouca disponibilidade de recursos humanos para atingir os resultados do Projeto</v>
          </cell>
        </row>
        <row r="28">
          <cell r="D28" t="str">
            <v>Sustentabilidade</v>
          </cell>
          <cell r="E28" t="str">
            <v>Pouca disponibilidade de recursos financeiros e humanos para manter os resultados do Projeto</v>
          </cell>
        </row>
        <row r="38">
          <cell r="D38" t="str">
            <v>Fiduciários</v>
          </cell>
          <cell r="E38" t="str">
            <v>As aquisições não cumprirem os requisitos de qualidade especificados nos termos de referência</v>
          </cell>
        </row>
        <row r="48">
          <cell r="D48" t="str">
            <v>Reputação</v>
          </cell>
          <cell r="E48" t="str">
            <v>Práticas corruptivas e coercitivas</v>
          </cell>
        </row>
        <row r="58">
          <cell r="D58" t="str">
            <v>Fiduciários</v>
          </cell>
          <cell r="E58" t="str">
            <v>Erros nos processos de aquisição e prestação de contas por desconhecimento dos procedimentos específicos do Banco</v>
          </cell>
        </row>
      </sheetData>
      <sheetData sheetId="1">
        <row r="15">
          <cell r="I15">
            <v>3</v>
          </cell>
          <cell r="J15" t="str">
            <v>Alto</v>
          </cell>
        </row>
        <row r="16">
          <cell r="I16">
            <v>3</v>
          </cell>
          <cell r="J16" t="str">
            <v>Alto</v>
          </cell>
        </row>
        <row r="17">
          <cell r="I17">
            <v>2</v>
          </cell>
          <cell r="J17" t="str">
            <v>Medio</v>
          </cell>
        </row>
        <row r="18">
          <cell r="I18">
            <v>1</v>
          </cell>
          <cell r="J18" t="str">
            <v>Bajo</v>
          </cell>
        </row>
        <row r="19">
          <cell r="I19">
            <v>1</v>
          </cell>
          <cell r="J19" t="str">
            <v>Bajo</v>
          </cell>
        </row>
        <row r="20">
          <cell r="I20">
            <v>2</v>
          </cell>
          <cell r="J20" t="str">
            <v>Medio</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Justificativa"/>
      <sheetName val="Parâmetros"/>
      <sheetName val="Comp 1"/>
      <sheetName val="Comp A"/>
      <sheetName val="Comp 2"/>
      <sheetName val="Comp 3"/>
      <sheetName val="Comp 4"/>
      <sheetName val="Comp 5"/>
      <sheetName val="Comp 6"/>
      <sheetName val="Adm Projeto"/>
      <sheetName val="Monit&amp;Avaliação"/>
      <sheetName val="Consolidação 1"/>
      <sheetName val="Consolidação 2"/>
    </sheetNames>
    <sheetDataSet>
      <sheetData sheetId="0"/>
      <sheetData sheetId="1"/>
      <sheetData sheetId="2">
        <row r="8">
          <cell r="C8" t="str">
            <v>Rafaela</v>
          </cell>
        </row>
        <row r="9">
          <cell r="C9" t="str">
            <v>Marcos</v>
          </cell>
        </row>
        <row r="10">
          <cell r="C10" t="str">
            <v>COAF</v>
          </cell>
        </row>
        <row r="11">
          <cell r="C11" t="str">
            <v>Teste</v>
          </cell>
        </row>
        <row r="12">
          <cell r="C12" t="str">
            <v>Nélly</v>
          </cell>
        </row>
        <row r="13">
          <cell r="C13" t="str">
            <v>Eugenio</v>
          </cell>
        </row>
        <row r="14">
          <cell r="C14" t="str">
            <v>Tadeu</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J47"/>
  <sheetViews>
    <sheetView showGridLines="0" topLeftCell="A13" zoomScale="75" workbookViewId="0">
      <selection activeCell="A17" sqref="A17:J17"/>
    </sheetView>
  </sheetViews>
  <sheetFormatPr defaultRowHeight="12.75" x14ac:dyDescent="0.2"/>
  <cols>
    <col min="1" max="10" width="9.7109375" style="2" customWidth="1"/>
    <col min="11" max="16384" width="9.140625" style="2"/>
  </cols>
  <sheetData>
    <row r="15" spans="1:10" x14ac:dyDescent="0.2">
      <c r="E15" s="3"/>
    </row>
    <row r="16" spans="1:10" ht="22.5" x14ac:dyDescent="0.2">
      <c r="A16" s="1321" t="s">
        <v>1561</v>
      </c>
      <c r="B16" s="1321"/>
      <c r="C16" s="1321"/>
      <c r="D16" s="1321"/>
      <c r="E16" s="1321"/>
      <c r="F16" s="1321"/>
      <c r="G16" s="1321"/>
      <c r="H16" s="1321"/>
      <c r="I16" s="1321"/>
      <c r="J16" s="1321"/>
    </row>
    <row r="17" spans="1:10" ht="18" x14ac:dyDescent="0.2">
      <c r="A17" s="1322" t="s">
        <v>1545</v>
      </c>
      <c r="B17" s="1322"/>
      <c r="C17" s="1322"/>
      <c r="D17" s="1322"/>
      <c r="E17" s="1322"/>
      <c r="F17" s="1322"/>
      <c r="G17" s="1322"/>
      <c r="H17" s="1322"/>
      <c r="I17" s="1322"/>
      <c r="J17" s="1322"/>
    </row>
    <row r="18" spans="1:10" ht="18" x14ac:dyDescent="0.2">
      <c r="E18" s="83"/>
    </row>
    <row r="19" spans="1:10" ht="27.75" customHeight="1" x14ac:dyDescent="0.2">
      <c r="A19" s="1323" t="s">
        <v>352</v>
      </c>
      <c r="B19" s="1323"/>
      <c r="C19" s="1323"/>
      <c r="D19" s="1323"/>
      <c r="E19" s="1323"/>
      <c r="F19" s="1323"/>
      <c r="G19" s="1323"/>
      <c r="H19" s="1323"/>
      <c r="I19" s="1323"/>
      <c r="J19" s="1323"/>
    </row>
    <row r="20" spans="1:10" ht="18" x14ac:dyDescent="0.2">
      <c r="E20" s="84"/>
    </row>
    <row r="21" spans="1:10" ht="18" x14ac:dyDescent="0.2">
      <c r="E21" s="83"/>
    </row>
    <row r="22" spans="1:10" ht="18" x14ac:dyDescent="0.2">
      <c r="E22" s="83"/>
    </row>
    <row r="23" spans="1:10" ht="18" x14ac:dyDescent="0.2">
      <c r="E23" s="83"/>
    </row>
    <row r="24" spans="1:10" ht="18" x14ac:dyDescent="0.2">
      <c r="E24" s="85"/>
    </row>
    <row r="25" spans="1:10" ht="17.100000000000001" customHeight="1" x14ac:dyDescent="0.2">
      <c r="A25" s="1319" t="s">
        <v>353</v>
      </c>
      <c r="B25" s="1319"/>
      <c r="C25" s="1319"/>
      <c r="D25" s="1319"/>
      <c r="E25" s="1319"/>
      <c r="F25" s="1319"/>
      <c r="G25" s="1319"/>
      <c r="H25" s="1319"/>
      <c r="I25" s="1319"/>
      <c r="J25" s="1319"/>
    </row>
    <row r="26" spans="1:10" ht="17.100000000000001" customHeight="1" x14ac:dyDescent="0.2">
      <c r="A26" s="1319" t="s">
        <v>354</v>
      </c>
      <c r="B26" s="1319"/>
      <c r="C26" s="1319"/>
      <c r="D26" s="1319"/>
      <c r="E26" s="1319"/>
      <c r="F26" s="1319"/>
      <c r="G26" s="1319"/>
      <c r="H26" s="1319"/>
      <c r="I26" s="1319"/>
      <c r="J26" s="1319"/>
    </row>
    <row r="27" spans="1:10" ht="18" x14ac:dyDescent="0.2">
      <c r="E27" s="86"/>
    </row>
    <row r="28" spans="1:10" ht="32.25" x14ac:dyDescent="0.2">
      <c r="A28" s="1320" t="s">
        <v>355</v>
      </c>
      <c r="B28" s="1320"/>
      <c r="C28" s="1320"/>
      <c r="D28" s="1320"/>
      <c r="E28" s="1320"/>
      <c r="F28" s="1320"/>
      <c r="G28" s="1320"/>
      <c r="H28" s="1320"/>
      <c r="I28" s="1320"/>
      <c r="J28" s="1320"/>
    </row>
    <row r="29" spans="1:10" ht="18" x14ac:dyDescent="0.2">
      <c r="E29" s="86"/>
    </row>
    <row r="30" spans="1:10" ht="18" x14ac:dyDescent="0.2">
      <c r="E30" s="83"/>
    </row>
    <row r="47" spans="1:10" ht="25.5" customHeight="1" x14ac:dyDescent="0.2">
      <c r="A47" s="1318" t="s">
        <v>1546</v>
      </c>
      <c r="B47" s="1318"/>
      <c r="C47" s="1318"/>
      <c r="D47" s="1318"/>
      <c r="E47" s="1318"/>
      <c r="F47" s="1318"/>
      <c r="G47" s="1318"/>
      <c r="H47" s="1318"/>
      <c r="I47" s="1318"/>
      <c r="J47" s="1318"/>
    </row>
  </sheetData>
  <mergeCells count="7">
    <mergeCell ref="A47:J47"/>
    <mergeCell ref="A25:J25"/>
    <mergeCell ref="A26:J26"/>
    <mergeCell ref="A28:J28"/>
    <mergeCell ref="A16:J16"/>
    <mergeCell ref="A17:J17"/>
    <mergeCell ref="A19:J19"/>
  </mergeCells>
  <phoneticPr fontId="10" type="noConversion"/>
  <printOptions horizontalCentered="1"/>
  <pageMargins left="0.31496062992125984" right="0.31496062992125984" top="0.6692913385826772" bottom="0.6692913385826772"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4"/>
  <dimension ref="A1:CA47"/>
  <sheetViews>
    <sheetView showGridLines="0" zoomScale="98" zoomScaleNormal="98" workbookViewId="0">
      <pane ySplit="3" topLeftCell="A43" activePane="bottomLeft" state="frozen"/>
      <selection pane="bottomLeft" activeCell="C3" sqref="C3"/>
    </sheetView>
  </sheetViews>
  <sheetFormatPr defaultRowHeight="10.5" x14ac:dyDescent="0.2"/>
  <cols>
    <col min="1" max="1" width="3.28515625" style="531" customWidth="1"/>
    <col min="2" max="2" width="20" style="172" customWidth="1"/>
    <col min="3" max="3" width="9.7109375" style="172" customWidth="1"/>
    <col min="4" max="4" width="13.28515625" style="172" customWidth="1"/>
    <col min="5" max="5" width="14" style="172" customWidth="1"/>
    <col min="6" max="6" width="49" style="453" customWidth="1"/>
    <col min="7" max="7" width="27" style="453" customWidth="1"/>
    <col min="8" max="8" width="21.140625" style="172" customWidth="1"/>
    <col min="9" max="9" width="12.140625" style="172" customWidth="1"/>
    <col min="10" max="16384" width="9.140625" style="172"/>
  </cols>
  <sheetData>
    <row r="1" spans="1:79" s="451" customFormat="1" ht="26.1" customHeight="1" thickBot="1" x14ac:dyDescent="0.25">
      <c r="A1" s="546"/>
      <c r="B1" s="547"/>
      <c r="C1" s="548"/>
      <c r="D1" s="548"/>
      <c r="E1" s="548"/>
      <c r="F1" s="548"/>
      <c r="G1" s="548"/>
      <c r="H1" s="533"/>
      <c r="I1" s="549"/>
      <c r="J1" s="446"/>
      <c r="K1" s="446"/>
      <c r="L1" s="446"/>
      <c r="M1" s="446"/>
      <c r="N1" s="446"/>
      <c r="O1" s="446"/>
      <c r="P1" s="446"/>
      <c r="Q1" s="447"/>
      <c r="R1" s="448"/>
      <c r="S1" s="448"/>
      <c r="T1" s="446"/>
      <c r="U1" s="446"/>
      <c r="V1" s="446"/>
      <c r="W1" s="447"/>
      <c r="X1" s="447"/>
      <c r="Y1" s="449"/>
      <c r="Z1" s="448"/>
      <c r="AA1" s="448"/>
      <c r="AB1" s="448"/>
      <c r="AC1" s="446"/>
      <c r="AD1" s="446"/>
      <c r="AE1" s="446"/>
      <c r="AF1" s="446"/>
      <c r="AG1" s="446"/>
      <c r="AH1" s="446"/>
      <c r="AI1" s="446"/>
      <c r="AJ1" s="447"/>
      <c r="AK1" s="447"/>
      <c r="AL1" s="449"/>
      <c r="AM1" s="448"/>
      <c r="AN1" s="448"/>
      <c r="AO1" s="448"/>
      <c r="AP1" s="446"/>
      <c r="AQ1" s="446"/>
      <c r="AR1" s="446"/>
      <c r="AS1" s="446"/>
      <c r="AT1" s="446"/>
      <c r="AU1" s="446"/>
      <c r="AV1" s="446"/>
      <c r="AW1" s="447"/>
      <c r="AX1" s="447"/>
      <c r="AY1" s="449"/>
      <c r="AZ1" s="448"/>
      <c r="BA1" s="448"/>
      <c r="BB1" s="448"/>
      <c r="BC1" s="446"/>
      <c r="BD1" s="446"/>
      <c r="BE1" s="446"/>
      <c r="BF1" s="446"/>
      <c r="BG1" s="446"/>
      <c r="BH1" s="446"/>
      <c r="BI1" s="446"/>
      <c r="BJ1" s="450"/>
      <c r="BK1" s="450"/>
      <c r="BL1" s="450"/>
      <c r="BM1" s="450"/>
      <c r="BN1" s="450"/>
      <c r="BO1" s="450"/>
      <c r="BP1" s="450"/>
      <c r="BQ1" s="450"/>
      <c r="BR1" s="450"/>
      <c r="BS1" s="450"/>
      <c r="BT1" s="450"/>
      <c r="BU1" s="450"/>
      <c r="BV1" s="450"/>
      <c r="BW1" s="450"/>
      <c r="BX1" s="450"/>
      <c r="BY1" s="450"/>
      <c r="BZ1" s="450"/>
      <c r="CA1" s="450"/>
    </row>
    <row r="2" spans="1:79" ht="17.100000000000001" customHeight="1" thickBot="1" x14ac:dyDescent="0.25">
      <c r="A2" s="116" t="s">
        <v>161</v>
      </c>
      <c r="B2" s="532"/>
      <c r="C2" s="532"/>
      <c r="D2" s="532"/>
      <c r="E2" s="532"/>
      <c r="F2" s="532"/>
      <c r="G2" s="532"/>
      <c r="H2" s="532"/>
      <c r="I2" s="550"/>
    </row>
    <row r="3" spans="1:79" ht="42.75" thickBot="1" x14ac:dyDescent="0.25">
      <c r="A3" s="1160" t="s">
        <v>361</v>
      </c>
      <c r="B3" s="1161" t="s">
        <v>162</v>
      </c>
      <c r="C3" s="1162" t="s">
        <v>165</v>
      </c>
      <c r="D3" s="1162" t="s">
        <v>230</v>
      </c>
      <c r="E3" s="1162" t="s">
        <v>231</v>
      </c>
      <c r="F3" s="1162" t="s">
        <v>163</v>
      </c>
      <c r="G3" s="1162" t="s">
        <v>143</v>
      </c>
      <c r="H3" s="1162" t="s">
        <v>1012</v>
      </c>
      <c r="I3" s="1163" t="s">
        <v>164</v>
      </c>
    </row>
    <row r="4" spans="1:79" ht="62.1" customHeight="1" x14ac:dyDescent="0.2">
      <c r="A4" s="1164" t="s">
        <v>265</v>
      </c>
      <c r="B4" s="1165" t="s">
        <v>981</v>
      </c>
      <c r="C4" s="1166" t="s">
        <v>860</v>
      </c>
      <c r="D4" s="1166" t="s">
        <v>861</v>
      </c>
      <c r="E4" s="1166" t="s">
        <v>862</v>
      </c>
      <c r="F4" s="1167" t="s">
        <v>1067</v>
      </c>
      <c r="G4" s="1168" t="s">
        <v>984</v>
      </c>
      <c r="H4" s="1169" t="s">
        <v>977</v>
      </c>
      <c r="I4" s="1170">
        <v>40704</v>
      </c>
    </row>
    <row r="5" spans="1:79" ht="73.5" x14ac:dyDescent="0.2">
      <c r="A5" s="841" t="s">
        <v>266</v>
      </c>
      <c r="B5" s="445" t="s">
        <v>978</v>
      </c>
      <c r="C5" s="311" t="s">
        <v>863</v>
      </c>
      <c r="D5" s="311" t="s">
        <v>861</v>
      </c>
      <c r="E5" s="311" t="s">
        <v>862</v>
      </c>
      <c r="F5" s="146" t="s">
        <v>990</v>
      </c>
      <c r="G5" s="454" t="s">
        <v>982</v>
      </c>
      <c r="H5" s="536" t="s">
        <v>977</v>
      </c>
      <c r="I5" s="452">
        <v>40704</v>
      </c>
    </row>
    <row r="6" spans="1:79" ht="55.5" customHeight="1" x14ac:dyDescent="0.2">
      <c r="A6" s="841" t="s">
        <v>267</v>
      </c>
      <c r="B6" s="445" t="s">
        <v>978</v>
      </c>
      <c r="C6" s="311" t="s">
        <v>863</v>
      </c>
      <c r="D6" s="311" t="s">
        <v>861</v>
      </c>
      <c r="E6" s="311" t="s">
        <v>862</v>
      </c>
      <c r="F6" s="146" t="s">
        <v>989</v>
      </c>
      <c r="G6" s="454" t="s">
        <v>1059</v>
      </c>
      <c r="H6" s="536" t="s">
        <v>977</v>
      </c>
      <c r="I6" s="452">
        <v>40704</v>
      </c>
    </row>
    <row r="7" spans="1:79" ht="35.1" customHeight="1" x14ac:dyDescent="0.2">
      <c r="A7" s="841" t="s">
        <v>268</v>
      </c>
      <c r="B7" s="445" t="s">
        <v>981</v>
      </c>
      <c r="C7" s="311" t="s">
        <v>860</v>
      </c>
      <c r="D7" s="311" t="s">
        <v>861</v>
      </c>
      <c r="E7" s="311" t="s">
        <v>862</v>
      </c>
      <c r="F7" s="146" t="s">
        <v>1068</v>
      </c>
      <c r="G7" s="454" t="s">
        <v>985</v>
      </c>
      <c r="H7" s="536" t="s">
        <v>977</v>
      </c>
      <c r="I7" s="452">
        <v>40704</v>
      </c>
    </row>
    <row r="8" spans="1:79" ht="44.1" customHeight="1" x14ac:dyDescent="0.2">
      <c r="A8" s="841" t="s">
        <v>269</v>
      </c>
      <c r="B8" s="445" t="s">
        <v>978</v>
      </c>
      <c r="C8" s="311" t="s">
        <v>863</v>
      </c>
      <c r="D8" s="311" t="s">
        <v>979</v>
      </c>
      <c r="E8" s="311" t="s">
        <v>980</v>
      </c>
      <c r="F8" s="454" t="s">
        <v>1069</v>
      </c>
      <c r="G8" s="536" t="s">
        <v>983</v>
      </c>
      <c r="H8" s="536" t="s">
        <v>977</v>
      </c>
      <c r="I8" s="452">
        <v>40704</v>
      </c>
    </row>
    <row r="9" spans="1:79" ht="42" x14ac:dyDescent="0.2">
      <c r="A9" s="841" t="s">
        <v>270</v>
      </c>
      <c r="B9" s="445" t="s">
        <v>981</v>
      </c>
      <c r="C9" s="311" t="s">
        <v>860</v>
      </c>
      <c r="D9" s="311" t="s">
        <v>861</v>
      </c>
      <c r="E9" s="311" t="s">
        <v>862</v>
      </c>
      <c r="F9" s="146" t="s">
        <v>1070</v>
      </c>
      <c r="G9" s="454" t="s">
        <v>985</v>
      </c>
      <c r="H9" s="536" t="s">
        <v>977</v>
      </c>
      <c r="I9" s="452">
        <v>40704</v>
      </c>
    </row>
    <row r="10" spans="1:79" ht="52.5" x14ac:dyDescent="0.2">
      <c r="A10" s="841" t="s">
        <v>271</v>
      </c>
      <c r="B10" s="445" t="s">
        <v>981</v>
      </c>
      <c r="C10" s="311" t="s">
        <v>860</v>
      </c>
      <c r="D10" s="311" t="s">
        <v>861</v>
      </c>
      <c r="E10" s="311" t="s">
        <v>862</v>
      </c>
      <c r="F10" s="146" t="s">
        <v>986</v>
      </c>
      <c r="G10" s="454" t="s">
        <v>987</v>
      </c>
      <c r="H10" s="536" t="s">
        <v>977</v>
      </c>
      <c r="I10" s="452">
        <v>40704</v>
      </c>
    </row>
    <row r="11" spans="1:79" ht="44.1" customHeight="1" x14ac:dyDescent="0.2">
      <c r="A11" s="841" t="s">
        <v>272</v>
      </c>
      <c r="B11" s="445" t="s">
        <v>981</v>
      </c>
      <c r="C11" s="311" t="s">
        <v>860</v>
      </c>
      <c r="D11" s="311" t="s">
        <v>861</v>
      </c>
      <c r="E11" s="311" t="s">
        <v>862</v>
      </c>
      <c r="F11" s="146" t="s">
        <v>1060</v>
      </c>
      <c r="G11" s="536" t="s">
        <v>988</v>
      </c>
      <c r="H11" s="536" t="s">
        <v>977</v>
      </c>
      <c r="I11" s="452">
        <v>40704</v>
      </c>
    </row>
    <row r="12" spans="1:79" ht="44.1" customHeight="1" x14ac:dyDescent="0.2">
      <c r="A12" s="841" t="s">
        <v>273</v>
      </c>
      <c r="B12" s="445" t="s">
        <v>981</v>
      </c>
      <c r="C12" s="311" t="s">
        <v>860</v>
      </c>
      <c r="D12" s="311" t="s">
        <v>861</v>
      </c>
      <c r="E12" s="311" t="s">
        <v>862</v>
      </c>
      <c r="F12" s="146" t="s">
        <v>1071</v>
      </c>
      <c r="G12" s="536" t="s">
        <v>988</v>
      </c>
      <c r="H12" s="536" t="s">
        <v>977</v>
      </c>
      <c r="I12" s="452">
        <v>40704</v>
      </c>
    </row>
    <row r="13" spans="1:79" ht="44.1" customHeight="1" x14ac:dyDescent="0.2">
      <c r="A13" s="841" t="s">
        <v>274</v>
      </c>
      <c r="B13" s="445" t="s">
        <v>981</v>
      </c>
      <c r="C13" s="311" t="s">
        <v>860</v>
      </c>
      <c r="D13" s="311" t="s">
        <v>861</v>
      </c>
      <c r="E13" s="311" t="s">
        <v>862</v>
      </c>
      <c r="F13" s="146" t="s">
        <v>1072</v>
      </c>
      <c r="G13" s="536" t="s">
        <v>988</v>
      </c>
      <c r="H13" s="536" t="s">
        <v>977</v>
      </c>
      <c r="I13" s="452">
        <v>40704</v>
      </c>
    </row>
    <row r="14" spans="1:79" ht="31.5" x14ac:dyDescent="0.2">
      <c r="A14" s="841" t="s">
        <v>275</v>
      </c>
      <c r="B14" s="445" t="s">
        <v>981</v>
      </c>
      <c r="C14" s="311" t="s">
        <v>860</v>
      </c>
      <c r="D14" s="311" t="s">
        <v>861</v>
      </c>
      <c r="E14" s="311" t="s">
        <v>862</v>
      </c>
      <c r="F14" s="146" t="s">
        <v>991</v>
      </c>
      <c r="G14" s="454" t="s">
        <v>992</v>
      </c>
      <c r="H14" s="536" t="s">
        <v>977</v>
      </c>
      <c r="I14" s="452">
        <v>40704</v>
      </c>
    </row>
    <row r="15" spans="1:79" ht="31.5" x14ac:dyDescent="0.2">
      <c r="A15" s="841" t="s">
        <v>276</v>
      </c>
      <c r="B15" s="445" t="s">
        <v>981</v>
      </c>
      <c r="C15" s="311" t="s">
        <v>860</v>
      </c>
      <c r="D15" s="311" t="s">
        <v>861</v>
      </c>
      <c r="E15" s="311" t="s">
        <v>862</v>
      </c>
      <c r="F15" s="146" t="s">
        <v>994</v>
      </c>
      <c r="G15" s="454" t="s">
        <v>993</v>
      </c>
      <c r="H15" s="536" t="s">
        <v>977</v>
      </c>
      <c r="I15" s="452">
        <v>40704</v>
      </c>
    </row>
    <row r="16" spans="1:79" ht="44.1" customHeight="1" x14ac:dyDescent="0.2">
      <c r="A16" s="841" t="s">
        <v>277</v>
      </c>
      <c r="B16" s="445" t="s">
        <v>981</v>
      </c>
      <c r="C16" s="311" t="s">
        <v>860</v>
      </c>
      <c r="D16" s="311" t="s">
        <v>861</v>
      </c>
      <c r="E16" s="311" t="s">
        <v>862</v>
      </c>
      <c r="F16" s="146" t="s">
        <v>1058</v>
      </c>
      <c r="G16" s="536" t="s">
        <v>988</v>
      </c>
      <c r="H16" s="536" t="s">
        <v>977</v>
      </c>
      <c r="I16" s="452">
        <v>40704</v>
      </c>
    </row>
    <row r="17" spans="1:9" ht="44.1" customHeight="1" x14ac:dyDescent="0.2">
      <c r="A17" s="841" t="s">
        <v>278</v>
      </c>
      <c r="B17" s="445" t="s">
        <v>981</v>
      </c>
      <c r="C17" s="311" t="s">
        <v>860</v>
      </c>
      <c r="D17" s="311" t="s">
        <v>861</v>
      </c>
      <c r="E17" s="311" t="s">
        <v>862</v>
      </c>
      <c r="F17" s="146" t="s">
        <v>1073</v>
      </c>
      <c r="G17" s="536" t="s">
        <v>988</v>
      </c>
      <c r="H17" s="536" t="s">
        <v>977</v>
      </c>
      <c r="I17" s="452">
        <v>40704</v>
      </c>
    </row>
    <row r="18" spans="1:9" ht="44.1" customHeight="1" x14ac:dyDescent="0.2">
      <c r="A18" s="841" t="s">
        <v>280</v>
      </c>
      <c r="B18" s="445" t="s">
        <v>981</v>
      </c>
      <c r="C18" s="311" t="s">
        <v>860</v>
      </c>
      <c r="D18" s="311" t="s">
        <v>861</v>
      </c>
      <c r="E18" s="311" t="s">
        <v>862</v>
      </c>
      <c r="F18" s="146" t="s">
        <v>1074</v>
      </c>
      <c r="G18" s="454" t="s">
        <v>995</v>
      </c>
      <c r="H18" s="536" t="s">
        <v>977</v>
      </c>
      <c r="I18" s="452">
        <v>40704</v>
      </c>
    </row>
    <row r="19" spans="1:9" ht="35.1" customHeight="1" x14ac:dyDescent="0.2">
      <c r="A19" s="841" t="s">
        <v>281</v>
      </c>
      <c r="B19" s="445" t="s">
        <v>981</v>
      </c>
      <c r="C19" s="311" t="s">
        <v>860</v>
      </c>
      <c r="D19" s="311" t="s">
        <v>861</v>
      </c>
      <c r="E19" s="311" t="s">
        <v>862</v>
      </c>
      <c r="F19" s="146" t="s">
        <v>997</v>
      </c>
      <c r="G19" s="454" t="s">
        <v>996</v>
      </c>
      <c r="H19" s="536" t="s">
        <v>977</v>
      </c>
      <c r="I19" s="452">
        <v>40704</v>
      </c>
    </row>
    <row r="20" spans="1:9" ht="44.1" customHeight="1" x14ac:dyDescent="0.2">
      <c r="A20" s="841" t="s">
        <v>282</v>
      </c>
      <c r="B20" s="445" t="s">
        <v>981</v>
      </c>
      <c r="C20" s="311" t="s">
        <v>860</v>
      </c>
      <c r="D20" s="311" t="s">
        <v>861</v>
      </c>
      <c r="E20" s="311" t="s">
        <v>862</v>
      </c>
      <c r="F20" s="146" t="s">
        <v>1000</v>
      </c>
      <c r="G20" s="454" t="s">
        <v>999</v>
      </c>
      <c r="H20" s="536" t="s">
        <v>977</v>
      </c>
      <c r="I20" s="452">
        <v>40704</v>
      </c>
    </row>
    <row r="21" spans="1:9" s="538" customFormat="1" ht="35.1" customHeight="1" x14ac:dyDescent="0.2">
      <c r="A21" s="842" t="s">
        <v>283</v>
      </c>
      <c r="B21" s="534" t="s">
        <v>981</v>
      </c>
      <c r="C21" s="535" t="s">
        <v>863</v>
      </c>
      <c r="D21" s="535" t="s">
        <v>861</v>
      </c>
      <c r="E21" s="535" t="s">
        <v>862</v>
      </c>
      <c r="F21" s="454" t="s">
        <v>1076</v>
      </c>
      <c r="G21" s="454" t="s">
        <v>982</v>
      </c>
      <c r="H21" s="536" t="s">
        <v>977</v>
      </c>
      <c r="I21" s="537">
        <v>40705</v>
      </c>
    </row>
    <row r="22" spans="1:9" ht="44.1" customHeight="1" x14ac:dyDescent="0.2">
      <c r="A22" s="841" t="s">
        <v>284</v>
      </c>
      <c r="B22" s="445" t="s">
        <v>981</v>
      </c>
      <c r="C22" s="311" t="s">
        <v>860</v>
      </c>
      <c r="D22" s="311" t="s">
        <v>861</v>
      </c>
      <c r="E22" s="311" t="s">
        <v>862</v>
      </c>
      <c r="F22" s="146" t="s">
        <v>1002</v>
      </c>
      <c r="G22" s="536" t="s">
        <v>988</v>
      </c>
      <c r="H22" s="536" t="s">
        <v>977</v>
      </c>
      <c r="I22" s="452">
        <v>40704</v>
      </c>
    </row>
    <row r="23" spans="1:9" ht="44.1" customHeight="1" x14ac:dyDescent="0.2">
      <c r="A23" s="841" t="s">
        <v>285</v>
      </c>
      <c r="B23" s="445" t="s">
        <v>981</v>
      </c>
      <c r="C23" s="311" t="s">
        <v>860</v>
      </c>
      <c r="D23" s="311" t="s">
        <v>861</v>
      </c>
      <c r="E23" s="311" t="s">
        <v>862</v>
      </c>
      <c r="F23" s="146" t="s">
        <v>1003</v>
      </c>
      <c r="G23" s="536" t="s">
        <v>988</v>
      </c>
      <c r="H23" s="536" t="s">
        <v>977</v>
      </c>
      <c r="I23" s="452">
        <v>40704</v>
      </c>
    </row>
    <row r="24" spans="1:9" ht="44.1" customHeight="1" x14ac:dyDescent="0.2">
      <c r="A24" s="841" t="s">
        <v>286</v>
      </c>
      <c r="B24" s="445" t="s">
        <v>978</v>
      </c>
      <c r="C24" s="311" t="s">
        <v>863</v>
      </c>
      <c r="D24" s="311" t="s">
        <v>979</v>
      </c>
      <c r="E24" s="311" t="s">
        <v>980</v>
      </c>
      <c r="F24" s="454" t="s">
        <v>1010</v>
      </c>
      <c r="G24" s="536" t="s">
        <v>988</v>
      </c>
      <c r="H24" s="536" t="s">
        <v>977</v>
      </c>
      <c r="I24" s="452">
        <v>40704</v>
      </c>
    </row>
    <row r="25" spans="1:9" ht="44.1" customHeight="1" x14ac:dyDescent="0.2">
      <c r="A25" s="841" t="s">
        <v>287</v>
      </c>
      <c r="B25" s="445" t="s">
        <v>981</v>
      </c>
      <c r="C25" s="311" t="s">
        <v>860</v>
      </c>
      <c r="D25" s="311" t="s">
        <v>861</v>
      </c>
      <c r="E25" s="311" t="s">
        <v>862</v>
      </c>
      <c r="F25" s="146" t="s">
        <v>1004</v>
      </c>
      <c r="G25" s="536" t="s">
        <v>988</v>
      </c>
      <c r="H25" s="536" t="s">
        <v>977</v>
      </c>
      <c r="I25" s="452">
        <v>40704</v>
      </c>
    </row>
    <row r="26" spans="1:9" ht="44.1" customHeight="1" x14ac:dyDescent="0.2">
      <c r="A26" s="841" t="s">
        <v>288</v>
      </c>
      <c r="B26" s="445" t="s">
        <v>981</v>
      </c>
      <c r="C26" s="311" t="s">
        <v>860</v>
      </c>
      <c r="D26" s="311" t="s">
        <v>861</v>
      </c>
      <c r="E26" s="311" t="s">
        <v>862</v>
      </c>
      <c r="F26" s="146" t="s">
        <v>1005</v>
      </c>
      <c r="G26" s="536" t="s">
        <v>988</v>
      </c>
      <c r="H26" s="536" t="s">
        <v>977</v>
      </c>
      <c r="I26" s="452">
        <v>40704</v>
      </c>
    </row>
    <row r="27" spans="1:9" ht="26.1" customHeight="1" x14ac:dyDescent="0.2">
      <c r="A27" s="841" t="s">
        <v>290</v>
      </c>
      <c r="B27" s="445" t="s">
        <v>981</v>
      </c>
      <c r="C27" s="311" t="s">
        <v>860</v>
      </c>
      <c r="D27" s="311" t="s">
        <v>861</v>
      </c>
      <c r="E27" s="311" t="s">
        <v>862</v>
      </c>
      <c r="F27" s="146" t="s">
        <v>1006</v>
      </c>
      <c r="G27" s="454" t="s">
        <v>1007</v>
      </c>
      <c r="H27" s="536" t="s">
        <v>977</v>
      </c>
      <c r="I27" s="452">
        <v>40704</v>
      </c>
    </row>
    <row r="28" spans="1:9" ht="62.1" customHeight="1" x14ac:dyDescent="0.2">
      <c r="A28" s="841" t="s">
        <v>291</v>
      </c>
      <c r="B28" s="445" t="s">
        <v>981</v>
      </c>
      <c r="C28" s="311" t="s">
        <v>860</v>
      </c>
      <c r="D28" s="311" t="s">
        <v>861</v>
      </c>
      <c r="E28" s="311" t="s">
        <v>862</v>
      </c>
      <c r="F28" s="146" t="s">
        <v>1008</v>
      </c>
      <c r="G28" s="454"/>
      <c r="H28" s="536" t="s">
        <v>977</v>
      </c>
      <c r="I28" s="452">
        <v>40704</v>
      </c>
    </row>
    <row r="29" spans="1:9" ht="44.1" customHeight="1" x14ac:dyDescent="0.2">
      <c r="A29" s="841" t="s">
        <v>292</v>
      </c>
      <c r="B29" s="445" t="s">
        <v>978</v>
      </c>
      <c r="C29" s="311" t="s">
        <v>863</v>
      </c>
      <c r="D29" s="311" t="s">
        <v>979</v>
      </c>
      <c r="E29" s="311" t="s">
        <v>980</v>
      </c>
      <c r="F29" s="454" t="s">
        <v>1009</v>
      </c>
      <c r="G29" s="536" t="s">
        <v>988</v>
      </c>
      <c r="H29" s="536" t="s">
        <v>977</v>
      </c>
      <c r="I29" s="452">
        <v>40704</v>
      </c>
    </row>
    <row r="30" spans="1:9" ht="44.1" customHeight="1" x14ac:dyDescent="0.2">
      <c r="A30" s="841" t="s">
        <v>293</v>
      </c>
      <c r="B30" s="445" t="s">
        <v>981</v>
      </c>
      <c r="C30" s="311" t="s">
        <v>860</v>
      </c>
      <c r="D30" s="311" t="s">
        <v>861</v>
      </c>
      <c r="E30" s="311" t="s">
        <v>862</v>
      </c>
      <c r="F30" s="146" t="s">
        <v>1014</v>
      </c>
      <c r="G30" s="536" t="s">
        <v>988</v>
      </c>
      <c r="H30" s="536" t="s">
        <v>977</v>
      </c>
      <c r="I30" s="452">
        <v>40704</v>
      </c>
    </row>
    <row r="31" spans="1:9" ht="44.1" customHeight="1" x14ac:dyDescent="0.2">
      <c r="A31" s="841" t="s">
        <v>294</v>
      </c>
      <c r="B31" s="445" t="s">
        <v>981</v>
      </c>
      <c r="C31" s="311" t="s">
        <v>860</v>
      </c>
      <c r="D31" s="311" t="s">
        <v>861</v>
      </c>
      <c r="E31" s="311" t="s">
        <v>862</v>
      </c>
      <c r="F31" s="146" t="s">
        <v>1013</v>
      </c>
      <c r="G31" s="536" t="s">
        <v>988</v>
      </c>
      <c r="H31" s="536" t="s">
        <v>977</v>
      </c>
      <c r="I31" s="452">
        <v>40704</v>
      </c>
    </row>
    <row r="32" spans="1:9" ht="44.1" customHeight="1" x14ac:dyDescent="0.2">
      <c r="A32" s="841" t="s">
        <v>295</v>
      </c>
      <c r="B32" s="445" t="s">
        <v>981</v>
      </c>
      <c r="C32" s="311" t="s">
        <v>860</v>
      </c>
      <c r="D32" s="311" t="s">
        <v>861</v>
      </c>
      <c r="E32" s="311" t="s">
        <v>862</v>
      </c>
      <c r="F32" s="146" t="s">
        <v>1015</v>
      </c>
      <c r="G32" s="536" t="s">
        <v>988</v>
      </c>
      <c r="H32" s="536" t="s">
        <v>977</v>
      </c>
      <c r="I32" s="452">
        <v>40704</v>
      </c>
    </row>
    <row r="33" spans="1:9" ht="44.1" customHeight="1" x14ac:dyDescent="0.2">
      <c r="A33" s="841" t="s">
        <v>296</v>
      </c>
      <c r="B33" s="445" t="s">
        <v>981</v>
      </c>
      <c r="C33" s="311" t="s">
        <v>860</v>
      </c>
      <c r="D33" s="311" t="s">
        <v>861</v>
      </c>
      <c r="E33" s="311" t="s">
        <v>862</v>
      </c>
      <c r="F33" s="146" t="s">
        <v>1016</v>
      </c>
      <c r="G33" s="536" t="s">
        <v>988</v>
      </c>
      <c r="H33" s="536" t="s">
        <v>977</v>
      </c>
      <c r="I33" s="452">
        <v>40704</v>
      </c>
    </row>
    <row r="34" spans="1:9" ht="71.099999999999994" customHeight="1" x14ac:dyDescent="0.2">
      <c r="A34" s="841" t="s">
        <v>297</v>
      </c>
      <c r="B34" s="445" t="s">
        <v>981</v>
      </c>
      <c r="C34" s="311" t="s">
        <v>860</v>
      </c>
      <c r="D34" s="311" t="s">
        <v>861</v>
      </c>
      <c r="E34" s="311" t="s">
        <v>862</v>
      </c>
      <c r="F34" s="146" t="s">
        <v>1017</v>
      </c>
      <c r="G34" s="454"/>
      <c r="H34" s="536" t="s">
        <v>977</v>
      </c>
      <c r="I34" s="452">
        <v>40704</v>
      </c>
    </row>
    <row r="35" spans="1:9" ht="44.1" customHeight="1" x14ac:dyDescent="0.2">
      <c r="A35" s="841" t="s">
        <v>298</v>
      </c>
      <c r="B35" s="445" t="s">
        <v>981</v>
      </c>
      <c r="C35" s="311" t="s">
        <v>860</v>
      </c>
      <c r="D35" s="311" t="s">
        <v>861</v>
      </c>
      <c r="E35" s="311" t="s">
        <v>862</v>
      </c>
      <c r="F35" s="146" t="s">
        <v>1018</v>
      </c>
      <c r="G35" s="536" t="s">
        <v>988</v>
      </c>
      <c r="H35" s="536" t="s">
        <v>977</v>
      </c>
      <c r="I35" s="452">
        <v>40704</v>
      </c>
    </row>
    <row r="36" spans="1:9" ht="63" x14ac:dyDescent="0.2">
      <c r="A36" s="841" t="s">
        <v>299</v>
      </c>
      <c r="B36" s="445" t="s">
        <v>978</v>
      </c>
      <c r="C36" s="311" t="s">
        <v>863</v>
      </c>
      <c r="D36" s="311" t="s">
        <v>861</v>
      </c>
      <c r="E36" s="311" t="s">
        <v>862</v>
      </c>
      <c r="F36" s="146" t="s">
        <v>1066</v>
      </c>
      <c r="G36" s="454"/>
      <c r="H36" s="536" t="s">
        <v>977</v>
      </c>
      <c r="I36" s="452">
        <v>40704</v>
      </c>
    </row>
    <row r="37" spans="1:9" ht="44.1" customHeight="1" x14ac:dyDescent="0.2">
      <c r="A37" s="841" t="s">
        <v>300</v>
      </c>
      <c r="B37" s="445" t="s">
        <v>981</v>
      </c>
      <c r="C37" s="311" t="s">
        <v>860</v>
      </c>
      <c r="D37" s="311" t="s">
        <v>861</v>
      </c>
      <c r="E37" s="311" t="s">
        <v>862</v>
      </c>
      <c r="F37" s="146" t="s">
        <v>1061</v>
      </c>
      <c r="G37" s="536" t="s">
        <v>988</v>
      </c>
      <c r="H37" s="536" t="s">
        <v>977</v>
      </c>
      <c r="I37" s="452">
        <v>40704</v>
      </c>
    </row>
    <row r="38" spans="1:9" ht="62.1" customHeight="1" x14ac:dyDescent="0.2">
      <c r="A38" s="841" t="s">
        <v>1052</v>
      </c>
      <c r="B38" s="445" t="s">
        <v>978</v>
      </c>
      <c r="C38" s="311" t="s">
        <v>863</v>
      </c>
      <c r="D38" s="311" t="s">
        <v>861</v>
      </c>
      <c r="E38" s="311" t="s">
        <v>862</v>
      </c>
      <c r="F38" s="146" t="s">
        <v>1019</v>
      </c>
      <c r="G38" s="454"/>
      <c r="H38" s="536" t="s">
        <v>977</v>
      </c>
      <c r="I38" s="452">
        <v>40704</v>
      </c>
    </row>
    <row r="39" spans="1:9" ht="42" x14ac:dyDescent="0.2">
      <c r="A39" s="841" t="s">
        <v>912</v>
      </c>
      <c r="B39" s="445" t="s">
        <v>981</v>
      </c>
      <c r="C39" s="311" t="s">
        <v>860</v>
      </c>
      <c r="D39" s="311" t="s">
        <v>861</v>
      </c>
      <c r="E39" s="311" t="s">
        <v>862</v>
      </c>
      <c r="F39" s="146" t="s">
        <v>1020</v>
      </c>
      <c r="G39" s="536" t="s">
        <v>983</v>
      </c>
      <c r="H39" s="536" t="s">
        <v>977</v>
      </c>
      <c r="I39" s="452">
        <v>40704</v>
      </c>
    </row>
    <row r="40" spans="1:9" ht="42" x14ac:dyDescent="0.2">
      <c r="A40" s="841" t="s">
        <v>913</v>
      </c>
      <c r="B40" s="445" t="s">
        <v>981</v>
      </c>
      <c r="C40" s="311" t="s">
        <v>860</v>
      </c>
      <c r="D40" s="311" t="s">
        <v>861</v>
      </c>
      <c r="E40" s="311" t="s">
        <v>862</v>
      </c>
      <c r="F40" s="146" t="s">
        <v>1021</v>
      </c>
      <c r="G40" s="536" t="s">
        <v>983</v>
      </c>
      <c r="H40" s="536" t="s">
        <v>977</v>
      </c>
      <c r="I40" s="452">
        <v>40704</v>
      </c>
    </row>
    <row r="41" spans="1:9" ht="42" x14ac:dyDescent="0.2">
      <c r="A41" s="841" t="s">
        <v>914</v>
      </c>
      <c r="B41" s="445" t="s">
        <v>981</v>
      </c>
      <c r="C41" s="311" t="s">
        <v>860</v>
      </c>
      <c r="D41" s="311" t="s">
        <v>861</v>
      </c>
      <c r="E41" s="311" t="s">
        <v>862</v>
      </c>
      <c r="F41" s="146" t="s">
        <v>1022</v>
      </c>
      <c r="G41" s="454" t="s">
        <v>999</v>
      </c>
      <c r="H41" s="536" t="s">
        <v>977</v>
      </c>
      <c r="I41" s="452">
        <v>40704</v>
      </c>
    </row>
    <row r="42" spans="1:9" ht="44.1" customHeight="1" x14ac:dyDescent="0.2">
      <c r="A42" s="841" t="s">
        <v>1053</v>
      </c>
      <c r="B42" s="445" t="s">
        <v>981</v>
      </c>
      <c r="C42" s="311" t="s">
        <v>860</v>
      </c>
      <c r="D42" s="311" t="s">
        <v>861</v>
      </c>
      <c r="E42" s="311" t="s">
        <v>862</v>
      </c>
      <c r="F42" s="146" t="s">
        <v>1064</v>
      </c>
      <c r="G42" s="536" t="s">
        <v>988</v>
      </c>
      <c r="H42" s="536" t="s">
        <v>977</v>
      </c>
      <c r="I42" s="452">
        <v>40704</v>
      </c>
    </row>
    <row r="43" spans="1:9" ht="44.1" customHeight="1" x14ac:dyDescent="0.2">
      <c r="A43" s="841" t="s">
        <v>1054</v>
      </c>
      <c r="B43" s="445" t="s">
        <v>978</v>
      </c>
      <c r="C43" s="311" t="s">
        <v>863</v>
      </c>
      <c r="D43" s="311" t="s">
        <v>979</v>
      </c>
      <c r="E43" s="311" t="s">
        <v>980</v>
      </c>
      <c r="F43" s="454" t="s">
        <v>1023</v>
      </c>
      <c r="G43" s="536" t="s">
        <v>988</v>
      </c>
      <c r="H43" s="536" t="s">
        <v>977</v>
      </c>
      <c r="I43" s="452">
        <v>40704</v>
      </c>
    </row>
    <row r="44" spans="1:9" s="538" customFormat="1" ht="35.1" customHeight="1" x14ac:dyDescent="0.2">
      <c r="A44" s="842" t="s">
        <v>1055</v>
      </c>
      <c r="B44" s="534" t="s">
        <v>978</v>
      </c>
      <c r="C44" s="535" t="s">
        <v>863</v>
      </c>
      <c r="D44" s="535" t="s">
        <v>861</v>
      </c>
      <c r="E44" s="535" t="s">
        <v>862</v>
      </c>
      <c r="F44" s="454" t="s">
        <v>1062</v>
      </c>
      <c r="G44" s="454"/>
      <c r="H44" s="536" t="s">
        <v>977</v>
      </c>
      <c r="I44" s="537">
        <v>40704</v>
      </c>
    </row>
    <row r="45" spans="1:9" s="538" customFormat="1" ht="35.1" customHeight="1" x14ac:dyDescent="0.2">
      <c r="A45" s="842" t="s">
        <v>1056</v>
      </c>
      <c r="B45" s="534" t="s">
        <v>978</v>
      </c>
      <c r="C45" s="535" t="s">
        <v>863</v>
      </c>
      <c r="D45" s="535" t="s">
        <v>861</v>
      </c>
      <c r="E45" s="535" t="s">
        <v>862</v>
      </c>
      <c r="F45" s="454" t="s">
        <v>1063</v>
      </c>
      <c r="G45" s="454"/>
      <c r="H45" s="536" t="s">
        <v>977</v>
      </c>
      <c r="I45" s="537">
        <v>40704</v>
      </c>
    </row>
    <row r="46" spans="1:9" s="538" customFormat="1" ht="35.1" customHeight="1" x14ac:dyDescent="0.2">
      <c r="A46" s="842" t="s">
        <v>1057</v>
      </c>
      <c r="B46" s="572" t="s">
        <v>978</v>
      </c>
      <c r="C46" s="535" t="s">
        <v>863</v>
      </c>
      <c r="D46" s="535" t="s">
        <v>979</v>
      </c>
      <c r="E46" s="535" t="s">
        <v>980</v>
      </c>
      <c r="F46" s="454" t="s">
        <v>1011</v>
      </c>
      <c r="G46" s="536" t="s">
        <v>1065</v>
      </c>
      <c r="H46" s="536" t="s">
        <v>977</v>
      </c>
      <c r="I46" s="537">
        <v>40704</v>
      </c>
    </row>
    <row r="47" spans="1:9" ht="30" customHeight="1" thickBot="1" x14ac:dyDescent="0.25">
      <c r="A47" s="1171"/>
      <c r="B47" s="1172"/>
      <c r="C47" s="1173"/>
      <c r="D47" s="1173"/>
      <c r="E47" s="1173"/>
      <c r="F47" s="1174"/>
      <c r="G47" s="1174"/>
      <c r="H47" s="1173"/>
      <c r="I47" s="1175"/>
    </row>
  </sheetData>
  <sortState ref="F71:F86">
    <sortCondition ref="F71"/>
  </sortState>
  <phoneticPr fontId="0" type="noConversion"/>
  <conditionalFormatting sqref="C4:E46">
    <cfRule type="cellIs" dxfId="17" priority="1" stopIfTrue="1" operator="equal">
      <formula>"Satisfatório"</formula>
    </cfRule>
  </conditionalFormatting>
  <dataValidations count="3">
    <dataValidation type="list" allowBlank="1" showInputMessage="1" showErrorMessage="1" sqref="C4:C46">
      <formula1>"Resultado,Produto,Prazo,Financeiro,Fonte,Aquisição,Outros"</formula1>
    </dataValidation>
    <dataValidation type="list" allowBlank="1" showInputMessage="1" showErrorMessage="1" sqref="D4:D46">
      <formula1>"Chefe de Equipe de Projeto,Representante,Legal/Diretoria,"</formula1>
    </dataValidation>
    <dataValidation type="list" allowBlank="1" showInputMessage="1" showErrorMessage="1" sqref="E4:E46">
      <formula1>"Coordenador do Projeto, Legal/Mutuário, Legal/Garantidor"</formula1>
    </dataValidation>
  </dataValidations>
  <printOptions horizontalCentered="1"/>
  <pageMargins left="0.31496062992125984" right="0.31496062992125984" top="0.6692913385826772" bottom="0.47244094488188981" header="0.31496062992125984" footer="0.31496062992125984"/>
  <pageSetup paperSize="267" scale="84" orientation="landscape" horizontalDpi="4294967293" r:id="rId1"/>
  <headerFooter scaleWithDoc="0">
    <oddHeader>&amp;L&amp;"Verdana,Normal"&amp;8PROGEFAZ - PROFISCO&amp;C&amp;"Verdana,Normal"&amp;8 11º RELATÓRIO DE PROGRESSO
2º Semestre de 2014&amp;R&amp;"Verdana,Normal"&amp;8SEFA - Pará</oddHeader>
    <oddFooter>&amp;L&amp;"Verdana,Normal"&amp;8&amp;A&amp;R&amp;"Verdana,Normal"&amp;8&amp;P/&amp;N</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dimension ref="A1:BW15"/>
  <sheetViews>
    <sheetView showGridLines="0" zoomScale="90" zoomScaleNormal="90" workbookViewId="0">
      <selection activeCell="D1" sqref="D1:H14"/>
    </sheetView>
  </sheetViews>
  <sheetFormatPr defaultRowHeight="12.75" x14ac:dyDescent="0.2"/>
  <cols>
    <col min="1" max="1" width="34.7109375" style="2" customWidth="1"/>
    <col min="2" max="2" width="17.5703125" style="55" customWidth="1"/>
    <col min="3" max="3" width="101.28515625" style="2" customWidth="1"/>
    <col min="4" max="16384" width="9.140625" style="2"/>
  </cols>
  <sheetData>
    <row r="1" spans="1:75" s="19" customFormat="1" ht="26.1" customHeight="1" thickBot="1" x14ac:dyDescent="0.25">
      <c r="A1" s="20"/>
      <c r="B1" s="32"/>
      <c r="C1" s="35"/>
      <c r="D1" s="15"/>
      <c r="E1" s="14"/>
      <c r="F1" s="14"/>
      <c r="G1" s="14"/>
      <c r="H1" s="14"/>
      <c r="I1" s="14"/>
      <c r="J1" s="14"/>
      <c r="K1" s="14"/>
      <c r="L1" s="14"/>
      <c r="M1" s="15"/>
      <c r="N1" s="17"/>
      <c r="O1" s="17"/>
      <c r="P1" s="14"/>
      <c r="Q1" s="14"/>
      <c r="R1" s="14"/>
      <c r="S1" s="15"/>
      <c r="T1" s="15"/>
      <c r="U1" s="16"/>
      <c r="V1" s="17"/>
      <c r="W1" s="17"/>
      <c r="X1" s="17"/>
      <c r="Y1" s="14"/>
      <c r="Z1" s="14"/>
      <c r="AA1" s="14"/>
      <c r="AB1" s="14"/>
      <c r="AC1" s="14"/>
      <c r="AD1" s="14"/>
      <c r="AE1" s="14"/>
      <c r="AF1" s="15"/>
      <c r="AG1" s="15"/>
      <c r="AH1" s="16"/>
      <c r="AI1" s="17"/>
      <c r="AJ1" s="17"/>
      <c r="AK1" s="17"/>
      <c r="AL1" s="14"/>
      <c r="AM1" s="14"/>
      <c r="AN1" s="14"/>
      <c r="AO1" s="14"/>
      <c r="AP1" s="14"/>
      <c r="AQ1" s="14"/>
      <c r="AR1" s="14"/>
      <c r="AS1" s="15"/>
      <c r="AT1" s="15"/>
      <c r="AU1" s="16"/>
      <c r="AV1" s="17"/>
      <c r="AW1" s="17"/>
      <c r="AX1" s="17"/>
      <c r="AY1" s="14"/>
      <c r="AZ1" s="14"/>
      <c r="BA1" s="14"/>
      <c r="BB1" s="14"/>
      <c r="BC1" s="14"/>
      <c r="BD1" s="14"/>
      <c r="BE1" s="14"/>
      <c r="BF1" s="18"/>
      <c r="BG1" s="18"/>
      <c r="BH1" s="18"/>
      <c r="BI1" s="18"/>
      <c r="BJ1" s="18"/>
      <c r="BK1" s="18"/>
      <c r="BL1" s="18"/>
      <c r="BM1" s="18"/>
      <c r="BN1" s="18"/>
      <c r="BO1" s="18"/>
      <c r="BP1" s="18"/>
      <c r="BQ1" s="18"/>
      <c r="BR1" s="18"/>
      <c r="BS1" s="18"/>
      <c r="BT1" s="18"/>
      <c r="BU1" s="18"/>
      <c r="BV1" s="18"/>
      <c r="BW1" s="18"/>
    </row>
    <row r="2" spans="1:75" ht="17.100000000000001" customHeight="1" thickBot="1" x14ac:dyDescent="0.25">
      <c r="A2" s="1503" t="s">
        <v>205</v>
      </c>
      <c r="B2" s="1504"/>
      <c r="C2" s="1505"/>
    </row>
    <row r="3" spans="1:75" s="55" customFormat="1" ht="17.100000000000001" customHeight="1" x14ac:dyDescent="0.2">
      <c r="A3" s="70" t="s">
        <v>83</v>
      </c>
      <c r="B3" s="71" t="s">
        <v>24</v>
      </c>
      <c r="C3" s="72" t="s">
        <v>87</v>
      </c>
    </row>
    <row r="4" spans="1:75" ht="49.5" customHeight="1" x14ac:dyDescent="0.2">
      <c r="A4" s="148" t="s">
        <v>314</v>
      </c>
      <c r="B4" s="150" t="s">
        <v>242</v>
      </c>
      <c r="C4" s="149" t="s">
        <v>243</v>
      </c>
    </row>
    <row r="5" spans="1:75" x14ac:dyDescent="0.2">
      <c r="A5" s="66"/>
      <c r="B5" s="42"/>
      <c r="C5" s="67"/>
    </row>
    <row r="6" spans="1:75" x14ac:dyDescent="0.2">
      <c r="A6" s="66"/>
      <c r="B6" s="42"/>
      <c r="C6" s="67"/>
    </row>
    <row r="7" spans="1:75" x14ac:dyDescent="0.2">
      <c r="A7" s="66"/>
      <c r="B7" s="42"/>
      <c r="C7" s="67"/>
    </row>
    <row r="8" spans="1:75" x14ac:dyDescent="0.2">
      <c r="A8" s="66"/>
      <c r="B8" s="42"/>
      <c r="C8" s="67"/>
    </row>
    <row r="9" spans="1:75" x14ac:dyDescent="0.2">
      <c r="A9" s="66"/>
      <c r="B9" s="42"/>
      <c r="C9" s="67"/>
    </row>
    <row r="10" spans="1:75" x14ac:dyDescent="0.2">
      <c r="A10" s="66"/>
      <c r="B10" s="42"/>
      <c r="C10" s="67"/>
    </row>
    <row r="11" spans="1:75" x14ac:dyDescent="0.2">
      <c r="A11" s="66"/>
      <c r="B11" s="42"/>
      <c r="C11" s="67"/>
    </row>
    <row r="12" spans="1:75" x14ac:dyDescent="0.2">
      <c r="A12" s="66"/>
      <c r="B12" s="42"/>
      <c r="C12" s="67"/>
    </row>
    <row r="13" spans="1:75" x14ac:dyDescent="0.2">
      <c r="A13" s="66"/>
      <c r="B13" s="42"/>
      <c r="C13" s="67"/>
    </row>
    <row r="14" spans="1:75" x14ac:dyDescent="0.2">
      <c r="A14" s="66"/>
      <c r="B14" s="42"/>
      <c r="C14" s="67"/>
    </row>
    <row r="15" spans="1:75" ht="13.5" thickBot="1" x14ac:dyDescent="0.25">
      <c r="A15" s="68"/>
      <c r="B15" s="48"/>
      <c r="C15" s="69"/>
    </row>
  </sheetData>
  <mergeCells count="1">
    <mergeCell ref="A2:C2"/>
  </mergeCells>
  <phoneticPr fontId="0" type="noConversion"/>
  <conditionalFormatting sqref="B4:B15">
    <cfRule type="cellIs" dxfId="16" priority="1" stopIfTrue="1" operator="equal">
      <formula>"Sim"</formula>
    </cfRule>
  </conditionalFormatting>
  <dataValidations count="1">
    <dataValidation type="list" allowBlank="1" showInputMessage="1" showErrorMessage="1" sqref="B4:B15">
      <formula1>"Desenho, Mecanismos Execução, Arranjo Institucional, Aspectos financeiros, Contratações e aquisições, Desempenho do BID, Desempenho da SEFAZ, Sustentabilidade "</formula1>
    </dataValidation>
  </dataValidations>
  <pageMargins left="0.31496062992125984" right="0.31496062992125984" top="0.6692913385826772" bottom="0.47244094488188981" header="0.31496062992125984" footer="0.31496062992125984"/>
  <pageSetup paperSize="267" scale="92" orientation="landscape" r:id="rId1"/>
  <headerFooter scaleWithDoc="0">
    <oddHeader>&amp;L&amp;"Verdana,Normal"&amp;9PROGEFAZ - PROFISCO&amp;C&amp;"Verdana,Normal"&amp;8 11º RELATÓRIO DE PROGRESSO
2º Semestre de 2014&amp;R&amp;"Verdana,Normal"&amp;8SEFA - Pará</oddHeader>
    <oddFooter>&amp;L&amp;"Verdana,Normal"&amp;8&amp;A&amp;R&amp;"Verdana,Normal"&amp;8&amp;P/&amp;N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4"/>
  <sheetViews>
    <sheetView showGridLines="0" zoomScale="80" zoomScaleNormal="80" workbookViewId="0">
      <selection activeCell="I30" sqref="I30"/>
    </sheetView>
  </sheetViews>
  <sheetFormatPr defaultRowHeight="12.75" x14ac:dyDescent="0.2"/>
  <cols>
    <col min="1" max="1" width="6" style="171" customWidth="1"/>
    <col min="2" max="2" width="40.7109375" style="171" customWidth="1"/>
    <col min="3" max="3" width="14.140625" style="4" customWidth="1"/>
    <col min="4" max="6" width="12.7109375" style="4" customWidth="1"/>
    <col min="7" max="7" width="11.7109375" style="4" customWidth="1"/>
    <col min="8" max="8" width="12.7109375" style="4" customWidth="1"/>
    <col min="9" max="9" width="13.5703125" style="4" customWidth="1"/>
    <col min="10" max="10" width="11.7109375" style="4" customWidth="1"/>
    <col min="11" max="11" width="12.7109375" style="4" customWidth="1"/>
    <col min="12" max="14" width="9.28515625" style="4" customWidth="1"/>
    <col min="15" max="16384" width="9.140625" style="4"/>
  </cols>
  <sheetData>
    <row r="1" spans="1:16" s="22" customFormat="1" ht="26.1" customHeight="1" x14ac:dyDescent="0.2">
      <c r="A1" s="291"/>
      <c r="B1" s="258"/>
      <c r="C1" s="33"/>
      <c r="D1" s="33"/>
      <c r="E1" s="33"/>
      <c r="F1" s="34"/>
      <c r="G1" s="33"/>
      <c r="H1" s="33"/>
      <c r="I1" s="33"/>
      <c r="J1" s="33"/>
      <c r="K1" s="34"/>
      <c r="L1" s="259"/>
      <c r="M1" s="259"/>
      <c r="N1" s="238"/>
      <c r="O1" s="25"/>
      <c r="P1" s="25"/>
    </row>
    <row r="2" spans="1:16" ht="17.100000000000001" customHeight="1" x14ac:dyDescent="0.2">
      <c r="A2" s="1530" t="s">
        <v>168</v>
      </c>
      <c r="B2" s="1531"/>
      <c r="C2" s="1531"/>
      <c r="D2" s="1531"/>
      <c r="E2" s="1531"/>
      <c r="F2" s="1531"/>
      <c r="G2" s="1531"/>
      <c r="H2" s="1531"/>
      <c r="I2" s="1531"/>
      <c r="J2" s="1531"/>
      <c r="K2" s="1531"/>
      <c r="L2" s="1531"/>
      <c r="M2" s="1531"/>
      <c r="N2" s="1532"/>
    </row>
    <row r="3" spans="1:16" ht="17.100000000000001" customHeight="1" thickBot="1" x14ac:dyDescent="0.25">
      <c r="A3" s="260" t="s">
        <v>179</v>
      </c>
      <c r="B3" s="260"/>
      <c r="C3" s="243"/>
      <c r="D3" s="243"/>
      <c r="E3" s="243"/>
      <c r="F3" s="243"/>
      <c r="G3" s="243"/>
      <c r="H3" s="243"/>
      <c r="I3" s="243"/>
      <c r="J3" s="243"/>
      <c r="K3" s="243"/>
      <c r="L3" s="243"/>
      <c r="M3" s="243"/>
      <c r="N3" s="261">
        <v>1</v>
      </c>
    </row>
    <row r="4" spans="1:16" x14ac:dyDescent="0.2">
      <c r="A4" s="1534" t="s">
        <v>11</v>
      </c>
      <c r="B4" s="235" t="s">
        <v>106</v>
      </c>
      <c r="C4" s="1529" t="s">
        <v>122</v>
      </c>
      <c r="D4" s="1529"/>
      <c r="E4" s="1529"/>
      <c r="F4" s="1529" t="s">
        <v>120</v>
      </c>
      <c r="G4" s="1529"/>
      <c r="H4" s="1529"/>
      <c r="I4" s="1529" t="s">
        <v>121</v>
      </c>
      <c r="J4" s="1529"/>
      <c r="K4" s="1529"/>
      <c r="L4" s="1529" t="s">
        <v>123</v>
      </c>
      <c r="M4" s="1529"/>
      <c r="N4" s="1533"/>
    </row>
    <row r="5" spans="1:16" x14ac:dyDescent="0.2">
      <c r="A5" s="1535"/>
      <c r="B5" s="262" t="s">
        <v>114</v>
      </c>
      <c r="C5" s="263" t="s">
        <v>115</v>
      </c>
      <c r="D5" s="263" t="s">
        <v>116</v>
      </c>
      <c r="E5" s="90" t="s">
        <v>105</v>
      </c>
      <c r="F5" s="90" t="s">
        <v>103</v>
      </c>
      <c r="G5" s="90" t="s">
        <v>116</v>
      </c>
      <c r="H5" s="90" t="s">
        <v>105</v>
      </c>
      <c r="I5" s="90" t="s">
        <v>103</v>
      </c>
      <c r="J5" s="90" t="s">
        <v>116</v>
      </c>
      <c r="K5" s="90" t="s">
        <v>105</v>
      </c>
      <c r="L5" s="90" t="s">
        <v>103</v>
      </c>
      <c r="M5" s="90" t="s">
        <v>116</v>
      </c>
      <c r="N5" s="264" t="s">
        <v>105</v>
      </c>
    </row>
    <row r="6" spans="1:16" ht="20.100000000000001" customHeight="1" x14ac:dyDescent="0.2">
      <c r="A6" s="75">
        <v>1</v>
      </c>
      <c r="B6" s="76" t="s">
        <v>41</v>
      </c>
      <c r="C6" s="265">
        <f>SUM(C7:C8)</f>
        <v>613674.93000000005</v>
      </c>
      <c r="D6" s="265">
        <f>SUM(D7:D8)</f>
        <v>0</v>
      </c>
      <c r="E6" s="266">
        <f>C6+D6</f>
        <v>613674.93000000005</v>
      </c>
      <c r="F6" s="265">
        <f>SUM(F7:F8)</f>
        <v>846521.8</v>
      </c>
      <c r="G6" s="265">
        <f>SUM(G7:G8)</f>
        <v>0</v>
      </c>
      <c r="H6" s="267">
        <f>F6+G6</f>
        <v>846521.8</v>
      </c>
      <c r="I6" s="1260">
        <f>SUM(I7:I8)</f>
        <v>742882.1</v>
      </c>
      <c r="J6" s="1261">
        <f>SUM(J7:J8)</f>
        <v>0</v>
      </c>
      <c r="K6" s="267">
        <f t="shared" ref="K6:K14" si="0">(I6+J6)</f>
        <v>742882.1</v>
      </c>
      <c r="L6" s="566">
        <f t="shared" ref="L6:L13" si="1">IFERROR((I6/F6),"")</f>
        <v>0.87756995744232447</v>
      </c>
      <c r="M6" s="566" t="str">
        <f t="shared" ref="M6:M15" si="2">IFERROR((J6/G6),"")</f>
        <v/>
      </c>
      <c r="N6" s="268">
        <f t="shared" ref="N6:N15" si="3">IFERROR((K6/H6),"")</f>
        <v>0.87756995744232447</v>
      </c>
    </row>
    <row r="7" spans="1:16" ht="20.100000000000001" customHeight="1" x14ac:dyDescent="0.2">
      <c r="A7" s="77" t="s">
        <v>197</v>
      </c>
      <c r="B7" s="78" t="str">
        <f>'4. Situação e Plano Ação'!B7</f>
        <v>Gestão do Projeto.</v>
      </c>
      <c r="C7" s="269">
        <f>C22*1.77</f>
        <v>499375.41000000003</v>
      </c>
      <c r="D7" s="269"/>
      <c r="E7" s="266">
        <f>C7+D7</f>
        <v>499375.41000000003</v>
      </c>
      <c r="F7" s="269">
        <f>F22*1.7</f>
        <v>383860</v>
      </c>
      <c r="G7" s="269"/>
      <c r="H7" s="1207">
        <f>F7+G7</f>
        <v>383860</v>
      </c>
      <c r="I7" s="1025">
        <v>406321.8</v>
      </c>
      <c r="J7" s="1262"/>
      <c r="K7" s="267">
        <f t="shared" si="0"/>
        <v>406321.8</v>
      </c>
      <c r="L7" s="566">
        <f t="shared" si="1"/>
        <v>1.0585156046475277</v>
      </c>
      <c r="M7" s="566" t="str">
        <f t="shared" si="2"/>
        <v/>
      </c>
      <c r="N7" s="268">
        <f t="shared" si="3"/>
        <v>1.0585156046475277</v>
      </c>
    </row>
    <row r="8" spans="1:16" ht="20.100000000000001" customHeight="1" x14ac:dyDescent="0.2">
      <c r="A8" s="77" t="s">
        <v>198</v>
      </c>
      <c r="B8" s="78" t="str">
        <f>'4. Situação e Plano Ação'!B9</f>
        <v>Monitoramento e Avaliação.</v>
      </c>
      <c r="C8" s="269">
        <f>C23*1.77</f>
        <v>114299.52</v>
      </c>
      <c r="D8" s="269"/>
      <c r="E8" s="266">
        <f t="shared" ref="E8:E14" si="4">C8+D8</f>
        <v>114299.52</v>
      </c>
      <c r="F8" s="269">
        <f>F23*1.7</f>
        <v>462661.8</v>
      </c>
      <c r="G8" s="269"/>
      <c r="H8" s="1207">
        <f t="shared" ref="H8:H14" si="5">F8+G8</f>
        <v>462661.8</v>
      </c>
      <c r="I8" s="1025">
        <v>336560.3</v>
      </c>
      <c r="J8" s="1262"/>
      <c r="K8" s="267">
        <f t="shared" si="0"/>
        <v>336560.3</v>
      </c>
      <c r="L8" s="566">
        <f t="shared" si="1"/>
        <v>0.72744345869920535</v>
      </c>
      <c r="M8" s="566" t="str">
        <f t="shared" si="2"/>
        <v/>
      </c>
      <c r="N8" s="268">
        <f t="shared" si="3"/>
        <v>0.72744345869920535</v>
      </c>
    </row>
    <row r="9" spans="1:16" ht="20.100000000000001" customHeight="1" x14ac:dyDescent="0.2">
      <c r="A9" s="75">
        <v>2</v>
      </c>
      <c r="B9" s="76" t="s">
        <v>182</v>
      </c>
      <c r="C9" s="265">
        <f>SUM(C10:C13)</f>
        <v>17004724.530000001</v>
      </c>
      <c r="D9" s="265">
        <f>SUM(D10:D13)</f>
        <v>6929296.8900000006</v>
      </c>
      <c r="E9" s="266">
        <f t="shared" si="4"/>
        <v>23934021.420000002</v>
      </c>
      <c r="F9" s="265">
        <f>SUM(F10:F13)</f>
        <v>16153478.199999999</v>
      </c>
      <c r="G9" s="265">
        <f>SUM(G10:G13)</f>
        <v>6800000</v>
      </c>
      <c r="H9" s="267">
        <f t="shared" si="5"/>
        <v>22953478.199999999</v>
      </c>
      <c r="I9" s="1263">
        <f>SUM(I10:I13)</f>
        <v>12943008.940000001</v>
      </c>
      <c r="J9" s="1261">
        <f>SUM(J10:J13)</f>
        <v>3145115.2</v>
      </c>
      <c r="K9" s="267">
        <f t="shared" si="0"/>
        <v>16088124.140000001</v>
      </c>
      <c r="L9" s="566">
        <f t="shared" si="1"/>
        <v>0.80125213775940851</v>
      </c>
      <c r="M9" s="566">
        <f>IFERROR((J9/G9),"")</f>
        <v>0.46251694117647063</v>
      </c>
      <c r="N9" s="268">
        <f t="shared" si="3"/>
        <v>0.70090136230421063</v>
      </c>
    </row>
    <row r="10" spans="1:16" ht="20.100000000000001" customHeight="1" x14ac:dyDescent="0.2">
      <c r="A10" s="77" t="s">
        <v>199</v>
      </c>
      <c r="B10" s="78" t="s">
        <v>1153</v>
      </c>
      <c r="C10" s="269">
        <f>C25*1.77</f>
        <v>449091.48</v>
      </c>
      <c r="D10" s="269">
        <f>D25*1.77</f>
        <v>2983453.59</v>
      </c>
      <c r="E10" s="266">
        <f t="shared" si="4"/>
        <v>3432545.07</v>
      </c>
      <c r="F10" s="269">
        <f t="shared" ref="F10:G13" si="6">F25*1.7</f>
        <v>443385.5</v>
      </c>
      <c r="G10" s="269">
        <f t="shared" si="6"/>
        <v>435856.2</v>
      </c>
      <c r="H10" s="267">
        <f t="shared" si="5"/>
        <v>879241.7</v>
      </c>
      <c r="I10" s="1025">
        <v>100264.92</v>
      </c>
      <c r="J10" s="1025">
        <v>821123.2</v>
      </c>
      <c r="K10" s="267">
        <f t="shared" si="0"/>
        <v>921388.12</v>
      </c>
      <c r="L10" s="566">
        <f t="shared" si="1"/>
        <v>0.22613486458172402</v>
      </c>
      <c r="M10" s="566">
        <f t="shared" si="2"/>
        <v>1.8839314434439614</v>
      </c>
      <c r="N10" s="268">
        <f t="shared" si="3"/>
        <v>1.0479349648680221</v>
      </c>
    </row>
    <row r="11" spans="1:16" ht="26.1" customHeight="1" x14ac:dyDescent="0.2">
      <c r="A11" s="77" t="s">
        <v>200</v>
      </c>
      <c r="B11" s="78" t="s">
        <v>1154</v>
      </c>
      <c r="C11" s="269">
        <f>C26*1.77</f>
        <v>3678854.73</v>
      </c>
      <c r="D11" s="269"/>
      <c r="E11" s="266">
        <f t="shared" si="4"/>
        <v>3678854.73</v>
      </c>
      <c r="F11" s="269">
        <f t="shared" si="6"/>
        <v>7061420.8999999994</v>
      </c>
      <c r="G11" s="269">
        <f t="shared" si="6"/>
        <v>2522143.7999999998</v>
      </c>
      <c r="H11" s="267">
        <f t="shared" si="5"/>
        <v>9583564.6999999993</v>
      </c>
      <c r="I11" s="1025">
        <v>5720412.6500000004</v>
      </c>
      <c r="J11" s="1025"/>
      <c r="K11" s="267">
        <f t="shared" si="0"/>
        <v>5720412.6500000004</v>
      </c>
      <c r="L11" s="566">
        <f t="shared" si="1"/>
        <v>0.81009370932697145</v>
      </c>
      <c r="M11" s="566">
        <f t="shared" si="2"/>
        <v>0</v>
      </c>
      <c r="N11" s="268">
        <f t="shared" si="3"/>
        <v>0.59689821366782247</v>
      </c>
    </row>
    <row r="12" spans="1:16" ht="26.1" customHeight="1" x14ac:dyDescent="0.2">
      <c r="A12" s="77" t="s">
        <v>201</v>
      </c>
      <c r="B12" s="78" t="s">
        <v>1155</v>
      </c>
      <c r="C12" s="269">
        <f>C27*1.77</f>
        <v>427798.38</v>
      </c>
      <c r="D12" s="269">
        <f>D27*1.77</f>
        <v>1545040.08</v>
      </c>
      <c r="E12" s="266">
        <f t="shared" si="4"/>
        <v>1972838.46</v>
      </c>
      <c r="F12" s="269">
        <f t="shared" si="6"/>
        <v>234637.4</v>
      </c>
      <c r="G12" s="269">
        <f t="shared" si="6"/>
        <v>612000</v>
      </c>
      <c r="H12" s="267">
        <f t="shared" si="5"/>
        <v>846637.4</v>
      </c>
      <c r="I12" s="1025">
        <v>25637.98</v>
      </c>
      <c r="J12" s="1025"/>
      <c r="K12" s="267">
        <f t="shared" si="0"/>
        <v>25637.98</v>
      </c>
      <c r="L12" s="566">
        <f t="shared" si="1"/>
        <v>0.10926638293809939</v>
      </c>
      <c r="M12" s="566">
        <f t="shared" si="2"/>
        <v>0</v>
      </c>
      <c r="N12" s="268">
        <f t="shared" si="3"/>
        <v>3.0282125500243669E-2</v>
      </c>
    </row>
    <row r="13" spans="1:16" ht="20.100000000000001" customHeight="1" x14ac:dyDescent="0.2">
      <c r="A13" s="77" t="s">
        <v>202</v>
      </c>
      <c r="B13" s="78" t="s">
        <v>1156</v>
      </c>
      <c r="C13" s="269">
        <f>C28*1.77</f>
        <v>12448979.939999999</v>
      </c>
      <c r="D13" s="269">
        <f>D28*1.77</f>
        <v>2400803.2200000002</v>
      </c>
      <c r="E13" s="266">
        <f t="shared" si="4"/>
        <v>14849783.16</v>
      </c>
      <c r="F13" s="269">
        <f t="shared" si="6"/>
        <v>8414034.4000000004</v>
      </c>
      <c r="G13" s="269">
        <f t="shared" si="6"/>
        <v>3230000</v>
      </c>
      <c r="H13" s="267">
        <f t="shared" si="5"/>
        <v>11644034.4</v>
      </c>
      <c r="I13" s="1025">
        <v>7096693.3899999997</v>
      </c>
      <c r="J13" s="1025">
        <v>2323992</v>
      </c>
      <c r="K13" s="267">
        <f t="shared" si="0"/>
        <v>9420685.3900000006</v>
      </c>
      <c r="L13" s="566">
        <f t="shared" si="1"/>
        <v>0.84343527166943832</v>
      </c>
      <c r="M13" s="566">
        <f>IFERROR((J13/G13),"")</f>
        <v>0.71950216718266258</v>
      </c>
      <c r="N13" s="268">
        <f t="shared" si="3"/>
        <v>0.80905681539381236</v>
      </c>
    </row>
    <row r="14" spans="1:16" ht="20.100000000000001" customHeight="1" x14ac:dyDescent="0.2">
      <c r="A14" s="75">
        <v>3</v>
      </c>
      <c r="B14" s="76" t="s">
        <v>1157</v>
      </c>
      <c r="C14" s="269">
        <f>C29*1.77</f>
        <v>81600.539999999994</v>
      </c>
      <c r="D14" s="269">
        <f>D29*1.77</f>
        <v>150703.38578315714</v>
      </c>
      <c r="E14" s="266">
        <f t="shared" si="4"/>
        <v>232303.92578315712</v>
      </c>
      <c r="F14" s="269"/>
      <c r="G14" s="269"/>
      <c r="H14" s="267">
        <f t="shared" si="5"/>
        <v>0</v>
      </c>
      <c r="I14" s="1025"/>
      <c r="J14" s="1025"/>
      <c r="K14" s="267">
        <f t="shared" si="0"/>
        <v>0</v>
      </c>
      <c r="L14" s="566" t="str">
        <f>IFERROR((I14/F14),"")</f>
        <v/>
      </c>
      <c r="M14" s="566" t="str">
        <f t="shared" si="2"/>
        <v/>
      </c>
      <c r="N14" s="268" t="str">
        <f t="shared" si="3"/>
        <v/>
      </c>
    </row>
    <row r="15" spans="1:16" ht="20.100000000000001" customHeight="1" x14ac:dyDescent="0.2">
      <c r="A15" s="1527"/>
      <c r="B15" s="270" t="s">
        <v>105</v>
      </c>
      <c r="C15" s="267">
        <f>SUM(C6+C9+C14)</f>
        <v>17700000</v>
      </c>
      <c r="D15" s="267">
        <f>SUM(D6+D9+D14)</f>
        <v>7080000.2757831579</v>
      </c>
      <c r="E15" s="266">
        <f t="shared" ref="E15:K15" si="7">SUM(E6+E9+E14)</f>
        <v>24780000.275783159</v>
      </c>
      <c r="F15" s="267">
        <f>SUM(F6+F9+F14)</f>
        <v>17000000</v>
      </c>
      <c r="G15" s="267">
        <f>SUM(G6+G9+G14)</f>
        <v>6800000</v>
      </c>
      <c r="H15" s="267">
        <f>SUM(H6+H9+H14)</f>
        <v>23800000</v>
      </c>
      <c r="I15" s="267">
        <f t="shared" si="7"/>
        <v>13685891.040000001</v>
      </c>
      <c r="J15" s="267">
        <f t="shared" si="7"/>
        <v>3145115.2</v>
      </c>
      <c r="K15" s="267">
        <f t="shared" si="7"/>
        <v>16831006.240000002</v>
      </c>
      <c r="L15" s="844">
        <f>IFERROR((I15/F15),"")</f>
        <v>0.80505241411764716</v>
      </c>
      <c r="M15" s="844">
        <f t="shared" si="2"/>
        <v>0.46251694117647063</v>
      </c>
      <c r="N15" s="845">
        <f t="shared" si="3"/>
        <v>0.70718513613445388</v>
      </c>
    </row>
    <row r="16" spans="1:16" ht="20.100000000000001" customHeight="1" thickBot="1" x14ac:dyDescent="0.25">
      <c r="A16" s="1528"/>
      <c r="B16" s="271" t="s">
        <v>118</v>
      </c>
      <c r="C16" s="272">
        <f>IFERROR((C15/$E$15),"")</f>
        <v>0.71428570633624022</v>
      </c>
      <c r="D16" s="272">
        <f>IFERROR((D15/$E$15),"")</f>
        <v>0.28571429366375978</v>
      </c>
      <c r="E16" s="272">
        <f>D16+C16</f>
        <v>1</v>
      </c>
      <c r="F16" s="272">
        <f>IFERROR((F15/$H$15),"")</f>
        <v>0.7142857142857143</v>
      </c>
      <c r="G16" s="272">
        <f>IFERROR((G15/$H$15),"")</f>
        <v>0.2857142857142857</v>
      </c>
      <c r="H16" s="272">
        <f>G16+F16</f>
        <v>1</v>
      </c>
      <c r="I16" s="272">
        <f>IFERROR((I15/$K$15),"")</f>
        <v>0.81313564054623033</v>
      </c>
      <c r="J16" s="272">
        <f>IFERROR((J15/$K$15),"")</f>
        <v>0.18686435945376964</v>
      </c>
      <c r="K16" s="843">
        <f>J16+I16</f>
        <v>1</v>
      </c>
      <c r="L16" s="846"/>
      <c r="M16" s="847"/>
      <c r="N16" s="848"/>
    </row>
    <row r="17" spans="1:14" ht="17.100000000000001" customHeight="1" thickBot="1" x14ac:dyDescent="0.25">
      <c r="A17" s="273"/>
      <c r="B17" s="849"/>
      <c r="C17" s="91"/>
      <c r="D17" s="91"/>
      <c r="E17" s="91"/>
      <c r="F17" s="91"/>
      <c r="G17" s="91"/>
      <c r="H17" s="577"/>
      <c r="I17" s="849"/>
      <c r="J17" s="91"/>
      <c r="K17" s="91"/>
      <c r="L17" s="91"/>
      <c r="M17" s="91"/>
      <c r="N17" s="255"/>
    </row>
    <row r="18" spans="1:14" ht="17.100000000000001" customHeight="1" thickBot="1" x14ac:dyDescent="0.25">
      <c r="A18" s="274" t="s">
        <v>179</v>
      </c>
      <c r="B18" s="274"/>
      <c r="C18" s="127"/>
      <c r="D18" s="127"/>
      <c r="E18" s="127"/>
      <c r="F18" s="127"/>
      <c r="G18" s="127"/>
      <c r="H18" s="127"/>
      <c r="I18" s="127"/>
      <c r="J18" s="127"/>
      <c r="K18" s="127"/>
      <c r="L18" s="127"/>
      <c r="M18" s="127"/>
      <c r="N18" s="275" t="s">
        <v>125</v>
      </c>
    </row>
    <row r="19" spans="1:14" x14ac:dyDescent="0.2">
      <c r="A19" s="1534" t="s">
        <v>11</v>
      </c>
      <c r="B19" s="235" t="s">
        <v>106</v>
      </c>
      <c r="C19" s="1529" t="s">
        <v>122</v>
      </c>
      <c r="D19" s="1529"/>
      <c r="E19" s="1529"/>
      <c r="F19" s="1529" t="s">
        <v>120</v>
      </c>
      <c r="G19" s="1529"/>
      <c r="H19" s="1529"/>
      <c r="I19" s="1529" t="s">
        <v>121</v>
      </c>
      <c r="J19" s="1529"/>
      <c r="K19" s="1529"/>
      <c r="L19" s="1529" t="s">
        <v>123</v>
      </c>
      <c r="M19" s="1529"/>
      <c r="N19" s="1533"/>
    </row>
    <row r="20" spans="1:14" x14ac:dyDescent="0.2">
      <c r="A20" s="1535"/>
      <c r="B20" s="262" t="s">
        <v>114</v>
      </c>
      <c r="C20" s="263" t="s">
        <v>115</v>
      </c>
      <c r="D20" s="263" t="s">
        <v>116</v>
      </c>
      <c r="E20" s="90" t="s">
        <v>105</v>
      </c>
      <c r="F20" s="90" t="s">
        <v>103</v>
      </c>
      <c r="G20" s="90" t="s">
        <v>116</v>
      </c>
      <c r="H20" s="90" t="s">
        <v>105</v>
      </c>
      <c r="I20" s="90" t="s">
        <v>103</v>
      </c>
      <c r="J20" s="90" t="s">
        <v>116</v>
      </c>
      <c r="K20" s="90" t="s">
        <v>105</v>
      </c>
      <c r="L20" s="90" t="s">
        <v>103</v>
      </c>
      <c r="M20" s="90" t="s">
        <v>116</v>
      </c>
      <c r="N20" s="264" t="s">
        <v>105</v>
      </c>
    </row>
    <row r="21" spans="1:14" ht="20.100000000000001" customHeight="1" x14ac:dyDescent="0.2">
      <c r="A21" s="1005">
        <v>1</v>
      </c>
      <c r="B21" s="1006" t="s">
        <v>41</v>
      </c>
      <c r="C21" s="1007">
        <f>SUM(C22:C23)</f>
        <v>346709</v>
      </c>
      <c r="D21" s="1007">
        <f>SUM(D22:D23)</f>
        <v>0</v>
      </c>
      <c r="E21" s="1007">
        <f>C21+D21</f>
        <v>346709</v>
      </c>
      <c r="F21" s="1007">
        <f>SUM(F22:F23)</f>
        <v>497954</v>
      </c>
      <c r="G21" s="1007">
        <f>SUM(G22:G23)</f>
        <v>0</v>
      </c>
      <c r="H21" s="1007">
        <f>F21+G21</f>
        <v>497954</v>
      </c>
      <c r="I21" s="1007">
        <f>SUM(I22:I23)</f>
        <v>419422</v>
      </c>
      <c r="J21" s="1007">
        <f>SUM(J22:J23)</f>
        <v>0</v>
      </c>
      <c r="K21" s="1007">
        <f t="shared" ref="K21:K29" si="8">(I21+J21)</f>
        <v>419422</v>
      </c>
      <c r="L21" s="1008">
        <f>IFERROR((I21/F21),"")</f>
        <v>0.8422906533535226</v>
      </c>
      <c r="M21" s="1008" t="str">
        <f t="shared" ref="M21:M30" si="9">IFERROR((J21/G21),"")</f>
        <v/>
      </c>
      <c r="N21" s="268">
        <f>IFERROR((K21/H21),"")</f>
        <v>0.8422906533535226</v>
      </c>
    </row>
    <row r="22" spans="1:14" ht="20.100000000000001" customHeight="1" x14ac:dyDescent="0.2">
      <c r="A22" s="77" t="s">
        <v>197</v>
      </c>
      <c r="B22" s="276" t="str">
        <f>B7</f>
        <v>Gestão do Projeto.</v>
      </c>
      <c r="C22" s="269">
        <v>282133</v>
      </c>
      <c r="D22" s="269"/>
      <c r="E22" s="267">
        <f>C22+D22</f>
        <v>282133</v>
      </c>
      <c r="F22" s="269">
        <v>225800</v>
      </c>
      <c r="G22" s="269"/>
      <c r="H22" s="267">
        <f>F22+G22</f>
        <v>225800</v>
      </c>
      <c r="I22" s="1025">
        <v>230314</v>
      </c>
      <c r="J22" s="1025"/>
      <c r="K22" s="267">
        <f t="shared" si="8"/>
        <v>230314</v>
      </c>
      <c r="L22" s="566">
        <f>IFERROR((I22/F22),"")</f>
        <v>1.0199911426040744</v>
      </c>
      <c r="M22" s="566" t="str">
        <f t="shared" si="9"/>
        <v/>
      </c>
      <c r="N22" s="268">
        <f>IFERROR((K22/H22),"")</f>
        <v>1.0199911426040744</v>
      </c>
    </row>
    <row r="23" spans="1:14" ht="20.100000000000001" customHeight="1" x14ac:dyDescent="0.2">
      <c r="A23" s="77" t="s">
        <v>198</v>
      </c>
      <c r="B23" s="276" t="str">
        <f>B8</f>
        <v>Monitoramento e Avaliação.</v>
      </c>
      <c r="C23" s="269">
        <v>64576</v>
      </c>
      <c r="D23" s="269"/>
      <c r="E23" s="267">
        <f t="shared" ref="E23:E29" si="10">C23+D23</f>
        <v>64576</v>
      </c>
      <c r="F23" s="269">
        <v>272154</v>
      </c>
      <c r="G23" s="269"/>
      <c r="H23" s="267">
        <f t="shared" ref="H23:H29" si="11">F23+G23</f>
        <v>272154</v>
      </c>
      <c r="I23" s="1025">
        <v>189108</v>
      </c>
      <c r="J23" s="1025"/>
      <c r="K23" s="267">
        <f t="shared" si="8"/>
        <v>189108</v>
      </c>
      <c r="L23" s="566">
        <f>IFERROR((I23/F23),"")</f>
        <v>0.69485658854913024</v>
      </c>
      <c r="M23" s="566" t="str">
        <f t="shared" si="9"/>
        <v/>
      </c>
      <c r="N23" s="268">
        <f>IFERROR((K23/H23),"")</f>
        <v>0.69485658854913024</v>
      </c>
    </row>
    <row r="24" spans="1:14" ht="20.100000000000001" customHeight="1" x14ac:dyDescent="0.2">
      <c r="A24" s="1005">
        <v>2</v>
      </c>
      <c r="B24" s="1006" t="s">
        <v>182</v>
      </c>
      <c r="C24" s="1007">
        <f>SUM(C25:C28)</f>
        <v>9607189</v>
      </c>
      <c r="D24" s="1007">
        <f>SUM(D25:D28)</f>
        <v>3914857</v>
      </c>
      <c r="E24" s="1007">
        <f t="shared" si="10"/>
        <v>13522046</v>
      </c>
      <c r="F24" s="1007">
        <f>SUM(F25:F28)</f>
        <v>9502046</v>
      </c>
      <c r="G24" s="1007">
        <f>SUM(G25:G28)</f>
        <v>4000000</v>
      </c>
      <c r="H24" s="1007">
        <f t="shared" si="11"/>
        <v>13502046</v>
      </c>
      <c r="I24" s="1007">
        <f>SUM(I25:I28)</f>
        <v>8116371.2700000005</v>
      </c>
      <c r="J24" s="1007">
        <f>SUM(J25:J28)</f>
        <v>2409867.5499999998</v>
      </c>
      <c r="K24" s="1007">
        <f t="shared" si="8"/>
        <v>10526238.82</v>
      </c>
      <c r="L24" s="1008">
        <f t="shared" ref="L24:L30" si="12">IFERROR((I24/F24),"")</f>
        <v>0.85417090908631688</v>
      </c>
      <c r="M24" s="1008">
        <f t="shared" si="9"/>
        <v>0.60246688749999999</v>
      </c>
      <c r="N24" s="1009">
        <f t="shared" ref="N24:N30" si="13">IFERROR((K24/H24),"")</f>
        <v>0.77960324087179089</v>
      </c>
    </row>
    <row r="25" spans="1:14" ht="20.100000000000001" customHeight="1" x14ac:dyDescent="0.2">
      <c r="A25" s="77" t="s">
        <v>199</v>
      </c>
      <c r="B25" s="276" t="str">
        <f>B10</f>
        <v>Gestão Estratégica Integrada</v>
      </c>
      <c r="C25" s="269">
        <v>253724</v>
      </c>
      <c r="D25" s="269">
        <v>1685567</v>
      </c>
      <c r="E25" s="267">
        <f t="shared" si="10"/>
        <v>1939291</v>
      </c>
      <c r="F25" s="269">
        <v>260815</v>
      </c>
      <c r="G25" s="269">
        <v>256386</v>
      </c>
      <c r="H25" s="267">
        <f t="shared" si="11"/>
        <v>517201</v>
      </c>
      <c r="I25" s="1025">
        <v>56211.409999999996</v>
      </c>
      <c r="J25" s="1025">
        <v>480458.25</v>
      </c>
      <c r="K25" s="267">
        <f t="shared" si="8"/>
        <v>536669.66</v>
      </c>
      <c r="L25" s="566">
        <f t="shared" si="12"/>
        <v>0.21552215171673406</v>
      </c>
      <c r="M25" s="566">
        <f t="shared" si="9"/>
        <v>1.8739644520371628</v>
      </c>
      <c r="N25" s="268">
        <f t="shared" si="13"/>
        <v>1.0376423479459631</v>
      </c>
    </row>
    <row r="26" spans="1:14" ht="26.1" customHeight="1" x14ac:dyDescent="0.2">
      <c r="A26" s="77" t="s">
        <v>200</v>
      </c>
      <c r="B26" s="276" t="str">
        <f>B11</f>
        <v>Administração Tributária e Contencioso Fiscal</v>
      </c>
      <c r="C26" s="269">
        <v>2078449</v>
      </c>
      <c r="D26" s="269"/>
      <c r="E26" s="267">
        <f t="shared" si="10"/>
        <v>2078449</v>
      </c>
      <c r="F26" s="269">
        <v>4153777</v>
      </c>
      <c r="G26" s="269">
        <v>1483614</v>
      </c>
      <c r="H26" s="267">
        <f t="shared" si="11"/>
        <v>5637391</v>
      </c>
      <c r="I26" s="1025">
        <v>3904604.08</v>
      </c>
      <c r="J26" s="1025"/>
      <c r="K26" s="267">
        <f t="shared" si="8"/>
        <v>3904604.08</v>
      </c>
      <c r="L26" s="566">
        <f t="shared" si="12"/>
        <v>0.94001292799300495</v>
      </c>
      <c r="M26" s="566">
        <f t="shared" si="9"/>
        <v>0</v>
      </c>
      <c r="N26" s="268">
        <f t="shared" si="13"/>
        <v>0.69262608891240651</v>
      </c>
    </row>
    <row r="27" spans="1:14" ht="26.1" customHeight="1" x14ac:dyDescent="0.2">
      <c r="A27" s="77" t="s">
        <v>201</v>
      </c>
      <c r="B27" s="276" t="str">
        <f>B12</f>
        <v>Administração Financeira, Patrimonial e Controle Interno (Gestão Fiscal)</v>
      </c>
      <c r="C27" s="269">
        <v>241694</v>
      </c>
      <c r="D27" s="269">
        <v>872904</v>
      </c>
      <c r="E27" s="267">
        <f t="shared" si="10"/>
        <v>1114598</v>
      </c>
      <c r="F27" s="269">
        <v>138022</v>
      </c>
      <c r="G27" s="269">
        <v>360000</v>
      </c>
      <c r="H27" s="267">
        <f t="shared" si="11"/>
        <v>498022</v>
      </c>
      <c r="I27" s="1025">
        <v>14222.17</v>
      </c>
      <c r="J27" s="1025"/>
      <c r="K27" s="267">
        <f t="shared" si="8"/>
        <v>14222.17</v>
      </c>
      <c r="L27" s="566">
        <f t="shared" si="12"/>
        <v>0.10304277578936691</v>
      </c>
      <c r="M27" s="566">
        <f t="shared" si="9"/>
        <v>0</v>
      </c>
      <c r="N27" s="268">
        <f t="shared" si="13"/>
        <v>2.8557312729156542E-2</v>
      </c>
    </row>
    <row r="28" spans="1:14" ht="20.100000000000001" customHeight="1" x14ac:dyDescent="0.2">
      <c r="A28" s="77" t="s">
        <v>202</v>
      </c>
      <c r="B28" s="276" t="str">
        <f>B13</f>
        <v>Gestão de Recursos Estratégicos</v>
      </c>
      <c r="C28" s="269">
        <v>7033322</v>
      </c>
      <c r="D28" s="269">
        <v>1356386</v>
      </c>
      <c r="E28" s="267">
        <f t="shared" si="10"/>
        <v>8389708</v>
      </c>
      <c r="F28" s="269">
        <v>4949432</v>
      </c>
      <c r="G28" s="269">
        <v>1900000</v>
      </c>
      <c r="H28" s="267">
        <f t="shared" si="11"/>
        <v>6849432</v>
      </c>
      <c r="I28" s="1025">
        <v>4141333.6100000003</v>
      </c>
      <c r="J28" s="1025">
        <v>1929409.3</v>
      </c>
      <c r="K28" s="267">
        <f t="shared" si="8"/>
        <v>6070742.9100000001</v>
      </c>
      <c r="L28" s="566">
        <f t="shared" si="12"/>
        <v>0.83672906507251743</v>
      </c>
      <c r="M28" s="566">
        <f t="shared" si="9"/>
        <v>1.0154785789473684</v>
      </c>
      <c r="N28" s="268">
        <f t="shared" si="13"/>
        <v>0.88631333371876675</v>
      </c>
    </row>
    <row r="29" spans="1:14" s="277" customFormat="1" ht="20.100000000000001" customHeight="1" x14ac:dyDescent="0.2">
      <c r="A29" s="75">
        <v>3</v>
      </c>
      <c r="B29" s="76" t="s">
        <v>42</v>
      </c>
      <c r="C29" s="269">
        <v>46102</v>
      </c>
      <c r="D29" s="269">
        <v>85143.1558096933</v>
      </c>
      <c r="E29" s="267">
        <f t="shared" si="10"/>
        <v>131245.1558096933</v>
      </c>
      <c r="F29" s="269"/>
      <c r="G29" s="269"/>
      <c r="H29" s="267">
        <f t="shared" si="11"/>
        <v>0</v>
      </c>
      <c r="I29" s="1025"/>
      <c r="J29" s="1025"/>
      <c r="K29" s="267">
        <f t="shared" si="8"/>
        <v>0</v>
      </c>
      <c r="L29" s="566" t="str">
        <f t="shared" si="12"/>
        <v/>
      </c>
      <c r="M29" s="566" t="str">
        <f t="shared" si="9"/>
        <v/>
      </c>
      <c r="N29" s="268" t="str">
        <f t="shared" si="13"/>
        <v/>
      </c>
    </row>
    <row r="30" spans="1:14" ht="20.100000000000001" customHeight="1" x14ac:dyDescent="0.2">
      <c r="A30" s="1527"/>
      <c r="B30" s="270" t="s">
        <v>117</v>
      </c>
      <c r="C30" s="267">
        <f>SUM(C21+C24+C29)</f>
        <v>10000000</v>
      </c>
      <c r="D30" s="267">
        <f t="shared" ref="D30:K30" si="14">SUM(D21+D24+D29)</f>
        <v>4000000.1558096935</v>
      </c>
      <c r="E30" s="267">
        <f t="shared" si="14"/>
        <v>14000000.155809693</v>
      </c>
      <c r="F30" s="267">
        <f>SUM(F21+F24+F29)</f>
        <v>10000000</v>
      </c>
      <c r="G30" s="267">
        <f>SUM(G21+G24+G29)</f>
        <v>4000000</v>
      </c>
      <c r="H30" s="267">
        <f>SUM(H21+H24+H29)</f>
        <v>14000000</v>
      </c>
      <c r="I30" s="267">
        <f>SUM(I21+I24+I29)</f>
        <v>8535793.2699999996</v>
      </c>
      <c r="J30" s="267">
        <f t="shared" si="14"/>
        <v>2409867.5499999998</v>
      </c>
      <c r="K30" s="267">
        <f t="shared" si="14"/>
        <v>10945660.82</v>
      </c>
      <c r="L30" s="844">
        <f t="shared" si="12"/>
        <v>0.85357932699999994</v>
      </c>
      <c r="M30" s="844">
        <f t="shared" si="9"/>
        <v>0.60246688749999999</v>
      </c>
      <c r="N30" s="845">
        <f t="shared" si="13"/>
        <v>0.7818329157142857</v>
      </c>
    </row>
    <row r="31" spans="1:14" ht="20.100000000000001" customHeight="1" thickBot="1" x14ac:dyDescent="0.25">
      <c r="A31" s="1528"/>
      <c r="B31" s="271" t="s">
        <v>118</v>
      </c>
      <c r="C31" s="272">
        <f>IFERROR((C30/$E$30),"")</f>
        <v>0.71428570633624022</v>
      </c>
      <c r="D31" s="272">
        <f>IFERROR((D30/$E$30),"")</f>
        <v>0.28571429366375978</v>
      </c>
      <c r="E31" s="272">
        <f>D31+C31</f>
        <v>1</v>
      </c>
      <c r="F31" s="272">
        <f>IFERROR((F30/$E$30),"")</f>
        <v>0.71428570633624022</v>
      </c>
      <c r="G31" s="272">
        <f>IFERROR((G30/$E$30),"")</f>
        <v>0.2857142825344961</v>
      </c>
      <c r="H31" s="272">
        <f>G31+F31</f>
        <v>0.99999998887073627</v>
      </c>
      <c r="I31" s="272">
        <f>IFERROR((I30/$K$30),"")</f>
        <v>0.77983352584828214</v>
      </c>
      <c r="J31" s="272">
        <f>IFERROR((J30/$K$30),"")</f>
        <v>0.22016647415171775</v>
      </c>
      <c r="K31" s="843">
        <f>J31+I31</f>
        <v>0.99999999999999989</v>
      </c>
      <c r="L31" s="846"/>
      <c r="M31" s="847"/>
      <c r="N31" s="848"/>
    </row>
    <row r="32" spans="1:14" ht="17.100000000000001" customHeight="1" x14ac:dyDescent="0.2"/>
    <row r="33" ht="17.100000000000001" customHeight="1" x14ac:dyDescent="0.2"/>
    <row r="34" ht="17.100000000000001" customHeight="1" x14ac:dyDescent="0.2"/>
    <row r="35" ht="17.100000000000001" customHeight="1" x14ac:dyDescent="0.2"/>
    <row r="36" ht="17.100000000000001" customHeight="1" x14ac:dyDescent="0.2"/>
    <row r="37" ht="17.100000000000001" customHeight="1" x14ac:dyDescent="0.2"/>
    <row r="38" ht="17.100000000000001" customHeight="1" x14ac:dyDescent="0.2"/>
    <row r="39" ht="17.100000000000001" customHeight="1" x14ac:dyDescent="0.2"/>
    <row r="40" ht="17.100000000000001" customHeight="1" x14ac:dyDescent="0.2"/>
    <row r="41" ht="17.100000000000001" customHeight="1" x14ac:dyDescent="0.2"/>
    <row r="42" ht="17.100000000000001" customHeight="1" x14ac:dyDescent="0.2"/>
    <row r="43" ht="17.100000000000001" customHeight="1" x14ac:dyDescent="0.2"/>
    <row r="44" ht="17.100000000000001" customHeight="1" x14ac:dyDescent="0.2"/>
  </sheetData>
  <mergeCells count="13">
    <mergeCell ref="A30:A31"/>
    <mergeCell ref="C4:E4"/>
    <mergeCell ref="C19:E19"/>
    <mergeCell ref="A2:N2"/>
    <mergeCell ref="I4:K4"/>
    <mergeCell ref="L4:N4"/>
    <mergeCell ref="A4:A5"/>
    <mergeCell ref="F19:H19"/>
    <mergeCell ref="I19:K19"/>
    <mergeCell ref="L19:N19"/>
    <mergeCell ref="F4:H4"/>
    <mergeCell ref="A15:A16"/>
    <mergeCell ref="A19:A20"/>
  </mergeCells>
  <phoneticPr fontId="0" type="noConversion"/>
  <printOptions horizontalCentered="1"/>
  <pageMargins left="0.31496062992125984" right="0.31496062992125984" top="0.6692913385826772" bottom="0.47244094488188981" header="0.31496062992125984" footer="0.31496062992125984"/>
  <pageSetup paperSize="267" scale="75" orientation="landscape" horizontalDpi="300" verticalDpi="300" r:id="rId1"/>
  <headerFooter scaleWithDoc="0">
    <oddHeader>&amp;L&amp;"Verdana,Normal"&amp;8PROGEFAZ - PROFISCO&amp;C&amp;"Verdana,Normal"&amp;8 11º RELATÓRIO DE PROGRESSO
2º Semestre de 2014&amp;R&amp;"Verdana,Normal"&amp;8SEFA - Pará</oddHeader>
    <oddFooter>&amp;L&amp;"Verdana,Normal"&amp;8&amp;A&amp;R&amp;"Verdana,Normal"&amp;8&amp;P/&amp;N</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5"/>
  <sheetViews>
    <sheetView showGridLines="0" zoomScale="90" zoomScaleNormal="90" workbookViewId="0">
      <selection activeCell="A26" sqref="A26"/>
    </sheetView>
  </sheetViews>
  <sheetFormatPr defaultRowHeight="12.75" x14ac:dyDescent="0.2"/>
  <cols>
    <col min="1" max="1" width="8.42578125" style="4" customWidth="1"/>
    <col min="2" max="9" width="16.140625" style="4" customWidth="1"/>
    <col min="10" max="10" width="14.7109375" style="4" customWidth="1"/>
    <col min="11" max="16384" width="9.140625" style="4"/>
  </cols>
  <sheetData>
    <row r="1" spans="1:76" s="22" customFormat="1" ht="26.1" customHeight="1" thickBot="1" x14ac:dyDescent="0.25">
      <c r="A1" s="237"/>
      <c r="B1" s="33"/>
      <c r="C1" s="33"/>
      <c r="D1" s="33"/>
      <c r="E1" s="34"/>
      <c r="F1" s="33"/>
      <c r="G1" s="33"/>
      <c r="H1" s="33"/>
      <c r="I1" s="238"/>
      <c r="J1" s="21"/>
      <c r="K1" s="21"/>
      <c r="L1" s="21"/>
      <c r="M1" s="21"/>
      <c r="N1" s="74"/>
      <c r="O1" s="24"/>
      <c r="P1" s="24"/>
      <c r="Q1" s="21"/>
      <c r="R1" s="21"/>
      <c r="S1" s="21"/>
      <c r="T1" s="74"/>
      <c r="U1" s="74"/>
      <c r="V1" s="23"/>
      <c r="W1" s="24"/>
      <c r="X1" s="24"/>
      <c r="Y1" s="24"/>
      <c r="Z1" s="21"/>
      <c r="AA1" s="21"/>
      <c r="AB1" s="21"/>
      <c r="AC1" s="21"/>
      <c r="AD1" s="21"/>
      <c r="AE1" s="21"/>
      <c r="AF1" s="21"/>
      <c r="AG1" s="74"/>
      <c r="AH1" s="74"/>
      <c r="AI1" s="23"/>
      <c r="AJ1" s="24"/>
      <c r="AK1" s="24"/>
      <c r="AL1" s="24"/>
      <c r="AM1" s="21"/>
      <c r="AN1" s="21"/>
      <c r="AO1" s="21"/>
      <c r="AP1" s="21"/>
      <c r="AQ1" s="21"/>
      <c r="AR1" s="21"/>
      <c r="AS1" s="21"/>
      <c r="AT1" s="74"/>
      <c r="AU1" s="74"/>
      <c r="AV1" s="23"/>
      <c r="AW1" s="24"/>
      <c r="AX1" s="24"/>
      <c r="AY1" s="24"/>
      <c r="AZ1" s="21"/>
      <c r="BA1" s="21"/>
      <c r="BB1" s="21"/>
      <c r="BC1" s="21"/>
      <c r="BD1" s="21"/>
      <c r="BE1" s="21"/>
      <c r="BF1" s="21"/>
      <c r="BG1" s="25"/>
      <c r="BH1" s="25"/>
      <c r="BI1" s="25"/>
      <c r="BJ1" s="25"/>
      <c r="BK1" s="25"/>
      <c r="BL1" s="25"/>
      <c r="BM1" s="25"/>
      <c r="BN1" s="25"/>
      <c r="BO1" s="25"/>
      <c r="BP1" s="25"/>
      <c r="BQ1" s="25"/>
      <c r="BR1" s="25"/>
      <c r="BS1" s="25"/>
      <c r="BT1" s="25"/>
      <c r="BU1" s="25"/>
      <c r="BV1" s="25"/>
      <c r="BW1" s="25"/>
      <c r="BX1" s="25"/>
    </row>
    <row r="2" spans="1:76" ht="13.5" thickBot="1" x14ac:dyDescent="0.25">
      <c r="A2" s="1536" t="s">
        <v>169</v>
      </c>
      <c r="B2" s="1537"/>
      <c r="C2" s="1537"/>
      <c r="D2" s="1537"/>
      <c r="E2" s="1537"/>
      <c r="F2" s="1537"/>
      <c r="G2" s="1537"/>
      <c r="H2" s="1537"/>
      <c r="I2" s="1538"/>
    </row>
    <row r="3" spans="1:76" ht="17.100000000000001" customHeight="1" x14ac:dyDescent="0.2">
      <c r="A3" s="239"/>
      <c r="B3" s="240"/>
      <c r="C3" s="240"/>
      <c r="D3" s="240"/>
      <c r="E3" s="240"/>
      <c r="F3" s="241"/>
      <c r="G3" s="242"/>
      <c r="H3" s="240"/>
      <c r="I3" s="278">
        <v>1</v>
      </c>
      <c r="J3" s="243"/>
      <c r="K3" s="91"/>
      <c r="L3" s="243"/>
      <c r="M3" s="243"/>
      <c r="N3" s="243"/>
    </row>
    <row r="4" spans="1:76" ht="17.100000000000001" customHeight="1" x14ac:dyDescent="0.2">
      <c r="A4" s="1541" t="s">
        <v>167</v>
      </c>
      <c r="B4" s="1539" t="s">
        <v>166</v>
      </c>
      <c r="C4" s="1543"/>
      <c r="D4" s="1544"/>
      <c r="E4" s="1539" t="s">
        <v>132</v>
      </c>
      <c r="F4" s="1543"/>
      <c r="G4" s="1544"/>
      <c r="H4" s="1539" t="s">
        <v>129</v>
      </c>
      <c r="I4" s="1540"/>
      <c r="J4" s="91"/>
      <c r="K4" s="91"/>
      <c r="L4" s="91"/>
      <c r="M4" s="91"/>
      <c r="N4" s="91"/>
    </row>
    <row r="5" spans="1:76" ht="17.100000000000001" customHeight="1" x14ac:dyDescent="0.2">
      <c r="A5" s="1542"/>
      <c r="B5" s="231" t="s">
        <v>103</v>
      </c>
      <c r="C5" s="231" t="s">
        <v>104</v>
      </c>
      <c r="D5" s="231" t="s">
        <v>119</v>
      </c>
      <c r="E5" s="231" t="s">
        <v>103</v>
      </c>
      <c r="F5" s="231" t="s">
        <v>104</v>
      </c>
      <c r="G5" s="231" t="s">
        <v>119</v>
      </c>
      <c r="H5" s="244" t="s">
        <v>5</v>
      </c>
      <c r="I5" s="230" t="s">
        <v>15</v>
      </c>
    </row>
    <row r="6" spans="1:76" s="172" customFormat="1" ht="17.100000000000001" hidden="1" customHeight="1" x14ac:dyDescent="0.2">
      <c r="A6" s="245">
        <v>2009</v>
      </c>
      <c r="B6" s="246"/>
      <c r="C6" s="246"/>
      <c r="D6" s="247">
        <f t="shared" ref="D6:D11" si="0">B6+C6</f>
        <v>0</v>
      </c>
      <c r="E6" s="246"/>
      <c r="F6" s="246"/>
      <c r="G6" s="247">
        <f t="shared" ref="G6:G11" si="1">E6+F6</f>
        <v>0</v>
      </c>
      <c r="H6" s="248">
        <f t="shared" ref="H6:H11" si="2">D6-G6</f>
        <v>0</v>
      </c>
      <c r="I6" s="249" t="str">
        <f t="shared" ref="I6:I12" si="3">IFERROR((H6/D6),"")</f>
        <v/>
      </c>
    </row>
    <row r="7" spans="1:76" s="172" customFormat="1" ht="17.100000000000001" customHeight="1" x14ac:dyDescent="0.2">
      <c r="A7" s="245">
        <v>2010</v>
      </c>
      <c r="B7" s="246">
        <v>4220515.4000000004</v>
      </c>
      <c r="C7" s="246">
        <v>3144203.22</v>
      </c>
      <c r="D7" s="247">
        <f t="shared" si="0"/>
        <v>7364718.620000001</v>
      </c>
      <c r="E7" s="246">
        <v>2069146.87</v>
      </c>
      <c r="F7" s="246">
        <v>3098992.01</v>
      </c>
      <c r="G7" s="247">
        <f t="shared" si="1"/>
        <v>5168138.88</v>
      </c>
      <c r="H7" s="248">
        <f t="shared" si="2"/>
        <v>2196579.7400000012</v>
      </c>
      <c r="I7" s="249">
        <f>IFERROR((H7/D7),"")</f>
        <v>0.29825711657670917</v>
      </c>
    </row>
    <row r="8" spans="1:76" s="172" customFormat="1" ht="17.100000000000001" customHeight="1" x14ac:dyDescent="0.2">
      <c r="A8" s="245">
        <v>2011</v>
      </c>
      <c r="B8" s="246">
        <v>5627488.4400000004</v>
      </c>
      <c r="C8" s="246">
        <v>1451400</v>
      </c>
      <c r="D8" s="247">
        <f t="shared" si="0"/>
        <v>7078888.4400000004</v>
      </c>
      <c r="E8" s="246"/>
      <c r="F8" s="246"/>
      <c r="G8" s="247">
        <f t="shared" si="1"/>
        <v>0</v>
      </c>
      <c r="H8" s="248">
        <f t="shared" si="2"/>
        <v>7078888.4400000004</v>
      </c>
      <c r="I8" s="249">
        <f t="shared" si="3"/>
        <v>1</v>
      </c>
    </row>
    <row r="9" spans="1:76" s="172" customFormat="1" ht="17.100000000000001" customHeight="1" x14ac:dyDescent="0.2">
      <c r="A9" s="245">
        <v>2012</v>
      </c>
      <c r="B9" s="246">
        <v>6492910.5099999998</v>
      </c>
      <c r="C9" s="246">
        <v>1580440.08</v>
      </c>
      <c r="D9" s="247">
        <f t="shared" si="0"/>
        <v>8073350.5899999999</v>
      </c>
      <c r="E9" s="246"/>
      <c r="F9" s="246"/>
      <c r="G9" s="247">
        <f t="shared" si="1"/>
        <v>0</v>
      </c>
      <c r="H9" s="248">
        <f t="shared" si="2"/>
        <v>8073350.5899999999</v>
      </c>
      <c r="I9" s="249">
        <f t="shared" si="3"/>
        <v>1</v>
      </c>
    </row>
    <row r="10" spans="1:76" s="172" customFormat="1" ht="17.100000000000001" customHeight="1" x14ac:dyDescent="0.2">
      <c r="A10" s="245">
        <v>2013</v>
      </c>
      <c r="B10" s="246">
        <v>1359085.65</v>
      </c>
      <c r="C10" s="246">
        <v>903956.7</v>
      </c>
      <c r="D10" s="247">
        <f t="shared" si="0"/>
        <v>2263042.3499999996</v>
      </c>
      <c r="E10" s="246"/>
      <c r="F10" s="246"/>
      <c r="G10" s="247">
        <f t="shared" si="1"/>
        <v>0</v>
      </c>
      <c r="H10" s="248">
        <f t="shared" si="2"/>
        <v>2263042.3499999996</v>
      </c>
      <c r="I10" s="249">
        <f t="shared" si="3"/>
        <v>1</v>
      </c>
    </row>
    <row r="11" spans="1:76" s="172" customFormat="1" ht="17.100000000000001" customHeight="1" x14ac:dyDescent="0.2">
      <c r="A11" s="245">
        <v>2014</v>
      </c>
      <c r="B11" s="246"/>
      <c r="C11" s="246"/>
      <c r="D11" s="247">
        <f t="shared" si="0"/>
        <v>0</v>
      </c>
      <c r="E11" s="246"/>
      <c r="F11" s="246"/>
      <c r="G11" s="247">
        <f t="shared" si="1"/>
        <v>0</v>
      </c>
      <c r="H11" s="248">
        <f t="shared" si="2"/>
        <v>0</v>
      </c>
      <c r="I11" s="249" t="str">
        <f t="shared" si="3"/>
        <v/>
      </c>
    </row>
    <row r="12" spans="1:76" s="172" customFormat="1" ht="17.100000000000001" customHeight="1" thickBot="1" x14ac:dyDescent="0.25">
      <c r="A12" s="250" t="s">
        <v>105</v>
      </c>
      <c r="B12" s="251">
        <f t="shared" ref="B12:G12" si="4">SUM(B7:B11)</f>
        <v>17700000</v>
      </c>
      <c r="C12" s="251">
        <f t="shared" si="4"/>
        <v>7080000.0000000009</v>
      </c>
      <c r="D12" s="251">
        <f t="shared" si="4"/>
        <v>24780000</v>
      </c>
      <c r="E12" s="251">
        <f t="shared" si="4"/>
        <v>2069146.87</v>
      </c>
      <c r="F12" s="251">
        <f t="shared" si="4"/>
        <v>3098992.01</v>
      </c>
      <c r="G12" s="251">
        <f t="shared" si="4"/>
        <v>5168138.88</v>
      </c>
      <c r="H12" s="252"/>
      <c r="I12" s="253">
        <f t="shared" si="3"/>
        <v>0</v>
      </c>
    </row>
    <row r="13" spans="1:76" ht="17.100000000000001" customHeight="1" thickBot="1" x14ac:dyDescent="0.25">
      <c r="A13" s="254"/>
      <c r="B13" s="91"/>
      <c r="C13" s="91"/>
      <c r="D13" s="91"/>
      <c r="E13" s="91"/>
      <c r="F13" s="91"/>
      <c r="G13" s="91"/>
      <c r="H13" s="91"/>
      <c r="I13" s="255"/>
    </row>
    <row r="14" spans="1:76" ht="17.100000000000001" customHeight="1" x14ac:dyDescent="0.2">
      <c r="A14" s="256"/>
      <c r="B14" s="257"/>
      <c r="C14" s="257"/>
      <c r="D14" s="257"/>
      <c r="E14" s="257"/>
      <c r="F14" s="257"/>
      <c r="G14" s="257"/>
      <c r="H14" s="257"/>
      <c r="I14" s="279" t="s">
        <v>125</v>
      </c>
    </row>
    <row r="15" spans="1:76" ht="17.100000000000001" customHeight="1" x14ac:dyDescent="0.2">
      <c r="A15" s="1541" t="s">
        <v>167</v>
      </c>
      <c r="B15" s="1539" t="s">
        <v>166</v>
      </c>
      <c r="C15" s="1543"/>
      <c r="D15" s="1544"/>
      <c r="E15" s="1539" t="s">
        <v>132</v>
      </c>
      <c r="F15" s="1543"/>
      <c r="G15" s="1544"/>
      <c r="H15" s="1539" t="s">
        <v>129</v>
      </c>
      <c r="I15" s="1540"/>
    </row>
    <row r="16" spans="1:76" ht="17.100000000000001" customHeight="1" x14ac:dyDescent="0.2">
      <c r="A16" s="1542"/>
      <c r="B16" s="231" t="s">
        <v>103</v>
      </c>
      <c r="C16" s="231" t="s">
        <v>104</v>
      </c>
      <c r="D16" s="231" t="s">
        <v>119</v>
      </c>
      <c r="E16" s="231" t="s">
        <v>103</v>
      </c>
      <c r="F16" s="231" t="s">
        <v>104</v>
      </c>
      <c r="G16" s="231" t="s">
        <v>119</v>
      </c>
      <c r="H16" s="244" t="s">
        <v>5</v>
      </c>
      <c r="I16" s="230" t="s">
        <v>15</v>
      </c>
    </row>
    <row r="17" spans="1:9" s="172" customFormat="1" ht="17.100000000000001" hidden="1" customHeight="1" x14ac:dyDescent="0.2">
      <c r="A17" s="245">
        <v>2009</v>
      </c>
      <c r="B17" s="246"/>
      <c r="C17" s="246"/>
      <c r="D17" s="247">
        <f t="shared" ref="D17:D22" si="5">B17+C17</f>
        <v>0</v>
      </c>
      <c r="E17" s="246"/>
      <c r="F17" s="246"/>
      <c r="G17" s="247">
        <f t="shared" ref="G17:G22" si="6">E17+F17</f>
        <v>0</v>
      </c>
      <c r="H17" s="248">
        <f t="shared" ref="H17:H22" si="7">D17-G17</f>
        <v>0</v>
      </c>
      <c r="I17" s="249" t="str">
        <f t="shared" ref="I17:I23" si="8">IFERROR((H17/D17),"")</f>
        <v/>
      </c>
    </row>
    <row r="18" spans="1:9" s="172" customFormat="1" ht="17.100000000000001" customHeight="1" x14ac:dyDescent="0.2">
      <c r="A18" s="245">
        <v>2010</v>
      </c>
      <c r="B18" s="246">
        <v>2384471.98</v>
      </c>
      <c r="C18" s="246">
        <v>1776386</v>
      </c>
      <c r="D18" s="247">
        <f t="shared" si="5"/>
        <v>4160857.98</v>
      </c>
      <c r="E18" s="246">
        <v>1210793.0999999999</v>
      </c>
      <c r="F18" s="246">
        <v>1781930.65</v>
      </c>
      <c r="G18" s="247">
        <f t="shared" si="6"/>
        <v>2992723.75</v>
      </c>
      <c r="H18" s="248">
        <f>D18-G18</f>
        <v>1168134.23</v>
      </c>
      <c r="I18" s="249">
        <f t="shared" si="8"/>
        <v>0.28074359557929446</v>
      </c>
    </row>
    <row r="19" spans="1:9" s="172" customFormat="1" ht="17.100000000000001" customHeight="1" x14ac:dyDescent="0.2">
      <c r="A19" s="245">
        <v>2011</v>
      </c>
      <c r="B19" s="246">
        <v>3179372</v>
      </c>
      <c r="C19" s="246">
        <v>820000</v>
      </c>
      <c r="D19" s="247">
        <f t="shared" si="5"/>
        <v>3999372</v>
      </c>
      <c r="E19" s="246"/>
      <c r="F19" s="246"/>
      <c r="G19" s="247">
        <f t="shared" si="6"/>
        <v>0</v>
      </c>
      <c r="H19" s="248">
        <f t="shared" si="7"/>
        <v>3999372</v>
      </c>
      <c r="I19" s="249">
        <f t="shared" si="8"/>
        <v>1</v>
      </c>
    </row>
    <row r="20" spans="1:9" s="172" customFormat="1" ht="17.100000000000001" customHeight="1" x14ac:dyDescent="0.2">
      <c r="A20" s="245">
        <v>2012</v>
      </c>
      <c r="B20" s="246">
        <v>3668311.02</v>
      </c>
      <c r="C20" s="246">
        <v>892904</v>
      </c>
      <c r="D20" s="247">
        <f t="shared" si="5"/>
        <v>4561215.0199999996</v>
      </c>
      <c r="E20" s="246"/>
      <c r="F20" s="246"/>
      <c r="G20" s="247">
        <f t="shared" si="6"/>
        <v>0</v>
      </c>
      <c r="H20" s="248">
        <f t="shared" si="7"/>
        <v>4561215.0199999996</v>
      </c>
      <c r="I20" s="249">
        <f t="shared" si="8"/>
        <v>1</v>
      </c>
    </row>
    <row r="21" spans="1:9" s="172" customFormat="1" ht="17.100000000000001" customHeight="1" x14ac:dyDescent="0.2">
      <c r="A21" s="245">
        <v>2013</v>
      </c>
      <c r="B21" s="246">
        <v>767845</v>
      </c>
      <c r="C21" s="246">
        <v>510710</v>
      </c>
      <c r="D21" s="247">
        <f t="shared" si="5"/>
        <v>1278555</v>
      </c>
      <c r="E21" s="246"/>
      <c r="F21" s="246"/>
      <c r="G21" s="247">
        <f t="shared" si="6"/>
        <v>0</v>
      </c>
      <c r="H21" s="248">
        <f t="shared" si="7"/>
        <v>1278555</v>
      </c>
      <c r="I21" s="249">
        <f t="shared" si="8"/>
        <v>1</v>
      </c>
    </row>
    <row r="22" spans="1:9" s="172" customFormat="1" ht="17.100000000000001" customHeight="1" x14ac:dyDescent="0.2">
      <c r="A22" s="245">
        <v>2014</v>
      </c>
      <c r="B22" s="246"/>
      <c r="C22" s="246"/>
      <c r="D22" s="247">
        <f t="shared" si="5"/>
        <v>0</v>
      </c>
      <c r="E22" s="246"/>
      <c r="F22" s="246"/>
      <c r="G22" s="247">
        <f t="shared" si="6"/>
        <v>0</v>
      </c>
      <c r="H22" s="248">
        <f t="shared" si="7"/>
        <v>0</v>
      </c>
      <c r="I22" s="249" t="str">
        <f t="shared" si="8"/>
        <v/>
      </c>
    </row>
    <row r="23" spans="1:9" s="172" customFormat="1" ht="17.100000000000001" customHeight="1" thickBot="1" x14ac:dyDescent="0.25">
      <c r="A23" s="250" t="s">
        <v>105</v>
      </c>
      <c r="B23" s="251">
        <f t="shared" ref="B23:G23" si="9">SUM(B18:B22)</f>
        <v>10000000</v>
      </c>
      <c r="C23" s="251">
        <f t="shared" si="9"/>
        <v>4000000</v>
      </c>
      <c r="D23" s="251">
        <f t="shared" si="9"/>
        <v>14000000</v>
      </c>
      <c r="E23" s="251">
        <f t="shared" si="9"/>
        <v>1210793.0999999999</v>
      </c>
      <c r="F23" s="251">
        <f t="shared" si="9"/>
        <v>1781930.65</v>
      </c>
      <c r="G23" s="251">
        <f t="shared" si="9"/>
        <v>2992723.75</v>
      </c>
      <c r="H23" s="252"/>
      <c r="I23" s="253">
        <f t="shared" si="8"/>
        <v>0</v>
      </c>
    </row>
    <row r="25" spans="1:9" x14ac:dyDescent="0.2">
      <c r="A25" s="172" t="s">
        <v>799</v>
      </c>
    </row>
  </sheetData>
  <mergeCells count="9">
    <mergeCell ref="A2:I2"/>
    <mergeCell ref="H15:I15"/>
    <mergeCell ref="A15:A16"/>
    <mergeCell ref="B15:D15"/>
    <mergeCell ref="E15:G15"/>
    <mergeCell ref="H4:I4"/>
    <mergeCell ref="B4:D4"/>
    <mergeCell ref="E4:G4"/>
    <mergeCell ref="A4:A5"/>
  </mergeCells>
  <phoneticPr fontId="0" type="noConversion"/>
  <printOptions horizontalCentered="1"/>
  <pageMargins left="0.31496062992125984" right="0.31496062992125984" top="0.6692913385826772" bottom="0.47244094488188981" header="0.31496062992125984" footer="0.31496062992125984"/>
  <pageSetup paperSize="267" orientation="landscape" horizontalDpi="300" verticalDpi="300" r:id="rId1"/>
  <headerFooter scaleWithDoc="0" alignWithMargins="0">
    <oddHeader>&amp;L&amp;"Verdana,Normal"&amp;8PROGEFAZ - PROFISCO&amp;C&amp;"Verdana,Normal"&amp;8 6º RELATÓRIO DE PROGRESSO
2º Semestre de 2011&amp;R&amp;"Verdana,Normal"&amp;8SEFA - Pará</oddHeader>
    <oddFooter>&amp;L&amp;"Verdana,Normal"&amp;8&amp;A&amp;R&amp;"Verdana,Normal"&amp;8&amp;P/&amp;N</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7"/>
  <sheetViews>
    <sheetView showGridLines="0" zoomScale="90" zoomScaleNormal="90" workbookViewId="0">
      <selection activeCell="E13" sqref="E13"/>
    </sheetView>
  </sheetViews>
  <sheetFormatPr defaultRowHeight="12.75" x14ac:dyDescent="0.2"/>
  <cols>
    <col min="1" max="1" width="8.42578125" style="4" customWidth="1"/>
    <col min="2" max="9" width="16.7109375" style="4" customWidth="1"/>
    <col min="10" max="10" width="14.7109375" style="4" customWidth="1"/>
    <col min="11" max="16384" width="9.140625" style="4"/>
  </cols>
  <sheetData>
    <row r="1" spans="1:76" s="22" customFormat="1" ht="26.1" customHeight="1" thickBot="1" x14ac:dyDescent="0.25">
      <c r="A1" s="237"/>
      <c r="B1" s="33"/>
      <c r="C1" s="33"/>
      <c r="D1" s="33"/>
      <c r="E1" s="34"/>
      <c r="F1" s="33"/>
      <c r="G1" s="33"/>
      <c r="H1" s="33"/>
      <c r="I1" s="238"/>
      <c r="J1" s="21"/>
      <c r="K1" s="21"/>
      <c r="L1" s="21"/>
      <c r="M1" s="21"/>
      <c r="N1" s="74"/>
      <c r="O1" s="24"/>
      <c r="P1" s="24"/>
      <c r="Q1" s="21"/>
      <c r="R1" s="21"/>
      <c r="S1" s="21"/>
      <c r="T1" s="74"/>
      <c r="U1" s="74"/>
      <c r="V1" s="23"/>
      <c r="W1" s="24"/>
      <c r="X1" s="24"/>
      <c r="Y1" s="24"/>
      <c r="Z1" s="21"/>
      <c r="AA1" s="21"/>
      <c r="AB1" s="21"/>
      <c r="AC1" s="21"/>
      <c r="AD1" s="21"/>
      <c r="AE1" s="21"/>
      <c r="AF1" s="21"/>
      <c r="AG1" s="74"/>
      <c r="AH1" s="74"/>
      <c r="AI1" s="23"/>
      <c r="AJ1" s="24"/>
      <c r="AK1" s="24"/>
      <c r="AL1" s="24"/>
      <c r="AM1" s="21"/>
      <c r="AN1" s="21"/>
      <c r="AO1" s="21"/>
      <c r="AP1" s="21"/>
      <c r="AQ1" s="21"/>
      <c r="AR1" s="21"/>
      <c r="AS1" s="21"/>
      <c r="AT1" s="74"/>
      <c r="AU1" s="74"/>
      <c r="AV1" s="23"/>
      <c r="AW1" s="24"/>
      <c r="AX1" s="24"/>
      <c r="AY1" s="24"/>
      <c r="AZ1" s="21"/>
      <c r="BA1" s="21"/>
      <c r="BB1" s="21"/>
      <c r="BC1" s="21"/>
      <c r="BD1" s="21"/>
      <c r="BE1" s="21"/>
      <c r="BF1" s="21"/>
      <c r="BG1" s="25"/>
      <c r="BH1" s="25"/>
      <c r="BI1" s="25"/>
      <c r="BJ1" s="25"/>
      <c r="BK1" s="25"/>
      <c r="BL1" s="25"/>
      <c r="BM1" s="25"/>
      <c r="BN1" s="25"/>
      <c r="BO1" s="25"/>
      <c r="BP1" s="25"/>
      <c r="BQ1" s="25"/>
      <c r="BR1" s="25"/>
      <c r="BS1" s="25"/>
      <c r="BT1" s="25"/>
      <c r="BU1" s="25"/>
      <c r="BV1" s="25"/>
      <c r="BW1" s="25"/>
      <c r="BX1" s="25"/>
    </row>
    <row r="2" spans="1:76" ht="17.100000000000001" customHeight="1" thickBot="1" x14ac:dyDescent="0.25">
      <c r="A2" s="1536" t="s">
        <v>1050</v>
      </c>
      <c r="B2" s="1537"/>
      <c r="C2" s="1537"/>
      <c r="D2" s="1537"/>
      <c r="E2" s="1537"/>
      <c r="F2" s="1537"/>
      <c r="G2" s="1537"/>
      <c r="H2" s="1537"/>
      <c r="I2" s="1538"/>
    </row>
    <row r="3" spans="1:76" ht="17.100000000000001" customHeight="1" x14ac:dyDescent="0.2">
      <c r="A3" s="239"/>
      <c r="B3" s="240"/>
      <c r="C3" s="240"/>
      <c r="D3" s="240"/>
      <c r="E3" s="240"/>
      <c r="F3" s="241" t="s">
        <v>1331</v>
      </c>
      <c r="G3" s="242">
        <v>1.7</v>
      </c>
      <c r="H3" s="240"/>
      <c r="I3" s="278">
        <v>1</v>
      </c>
      <c r="J3" s="243"/>
      <c r="K3" s="91"/>
      <c r="L3" s="243"/>
      <c r="M3" s="243"/>
      <c r="N3" s="243"/>
    </row>
    <row r="4" spans="1:76" ht="17.100000000000001" customHeight="1" x14ac:dyDescent="0.2">
      <c r="A4" s="1541" t="s">
        <v>167</v>
      </c>
      <c r="B4" s="1539" t="s">
        <v>1051</v>
      </c>
      <c r="C4" s="1543"/>
      <c r="D4" s="1544"/>
      <c r="E4" s="1539" t="s">
        <v>132</v>
      </c>
      <c r="F4" s="1543"/>
      <c r="G4" s="1544"/>
      <c r="H4" s="1539" t="s">
        <v>129</v>
      </c>
      <c r="I4" s="1540"/>
      <c r="J4" s="91"/>
      <c r="K4" s="91"/>
      <c r="L4" s="91"/>
      <c r="M4" s="91"/>
      <c r="N4" s="91"/>
    </row>
    <row r="5" spans="1:76" ht="17.100000000000001" customHeight="1" x14ac:dyDescent="0.2">
      <c r="A5" s="1542"/>
      <c r="B5" s="529" t="s">
        <v>103</v>
      </c>
      <c r="C5" s="529" t="s">
        <v>104</v>
      </c>
      <c r="D5" s="529" t="s">
        <v>119</v>
      </c>
      <c r="E5" s="529" t="s">
        <v>103</v>
      </c>
      <c r="F5" s="529" t="s">
        <v>104</v>
      </c>
      <c r="G5" s="529" t="s">
        <v>119</v>
      </c>
      <c r="H5" s="530" t="s">
        <v>5</v>
      </c>
      <c r="I5" s="528" t="s">
        <v>15</v>
      </c>
    </row>
    <row r="6" spans="1:76" s="172" customFormat="1" ht="17.100000000000001" hidden="1" customHeight="1" x14ac:dyDescent="0.2">
      <c r="A6" s="245">
        <v>2009</v>
      </c>
      <c r="B6" s="246"/>
      <c r="C6" s="246"/>
      <c r="D6" s="247">
        <f t="shared" ref="D6:D12" si="0">B6+C6</f>
        <v>0</v>
      </c>
      <c r="E6" s="246"/>
      <c r="F6" s="246"/>
      <c r="G6" s="247">
        <f t="shared" ref="G6:G11" si="1">E6+F6</f>
        <v>0</v>
      </c>
      <c r="H6" s="248">
        <f t="shared" ref="H6:H11" si="2">D6-G6</f>
        <v>0</v>
      </c>
      <c r="I6" s="249" t="str">
        <f t="shared" ref="I6:I13" si="3">IFERROR((H6/D6),"")</f>
        <v/>
      </c>
    </row>
    <row r="7" spans="1:76" s="172" customFormat="1" ht="23.1" customHeight="1" x14ac:dyDescent="0.2">
      <c r="A7" s="245">
        <v>2010</v>
      </c>
      <c r="B7" s="246">
        <f>G3*B19</f>
        <v>2057157.7260000012</v>
      </c>
      <c r="C7" s="246">
        <f>G3*C19</f>
        <v>3230000</v>
      </c>
      <c r="D7" s="247">
        <f t="shared" si="0"/>
        <v>5287157.7260000017</v>
      </c>
      <c r="E7" s="567">
        <v>3011617.56</v>
      </c>
      <c r="F7" s="567">
        <v>3232992.01</v>
      </c>
      <c r="G7" s="247">
        <f t="shared" si="1"/>
        <v>6244609.5700000003</v>
      </c>
      <c r="H7" s="248">
        <f>D7-G7</f>
        <v>-957451.84399999864</v>
      </c>
      <c r="I7" s="249">
        <f>IFERROR((H7/D7),"")</f>
        <v>-0.18109008537643129</v>
      </c>
    </row>
    <row r="8" spans="1:76" s="172" customFormat="1" ht="23.1" customHeight="1" x14ac:dyDescent="0.2">
      <c r="A8" s="245">
        <v>2011</v>
      </c>
      <c r="B8" s="246">
        <f>G3*B20</f>
        <v>840679.8180000002</v>
      </c>
      <c r="C8" s="246"/>
      <c r="D8" s="247">
        <f t="shared" si="0"/>
        <v>840679.8180000002</v>
      </c>
      <c r="E8" s="567">
        <v>582780</v>
      </c>
      <c r="F8" s="567"/>
      <c r="G8" s="247">
        <f t="shared" si="1"/>
        <v>582780</v>
      </c>
      <c r="H8" s="248">
        <f>D8-G8</f>
        <v>257899.8180000002</v>
      </c>
      <c r="I8" s="249">
        <f t="shared" si="3"/>
        <v>0.3067753174015177</v>
      </c>
    </row>
    <row r="9" spans="1:76" s="172" customFormat="1" ht="23.1" customHeight="1" x14ac:dyDescent="0.2">
      <c r="A9" s="245">
        <v>2012</v>
      </c>
      <c r="B9" s="246">
        <f>G3*B21</f>
        <v>3843302.1999999997</v>
      </c>
      <c r="C9" s="246">
        <f>G3*C21</f>
        <v>214856.11499999999</v>
      </c>
      <c r="D9" s="247">
        <f t="shared" si="0"/>
        <v>4058158.3149999995</v>
      </c>
      <c r="E9" s="567">
        <v>3916798.37</v>
      </c>
      <c r="F9" s="567">
        <v>821123.2</v>
      </c>
      <c r="G9" s="247">
        <f t="shared" si="1"/>
        <v>4737921.57</v>
      </c>
      <c r="H9" s="248">
        <f t="shared" si="2"/>
        <v>-679763.25500000082</v>
      </c>
      <c r="I9" s="249">
        <f t="shared" si="3"/>
        <v>-0.16750535642915176</v>
      </c>
    </row>
    <row r="10" spans="1:76" s="172" customFormat="1" ht="23.1" customHeight="1" x14ac:dyDescent="0.2">
      <c r="A10" s="245">
        <v>2013</v>
      </c>
      <c r="B10" s="246">
        <f>G3*B22</f>
        <v>4904062.0629999973</v>
      </c>
      <c r="C10" s="246">
        <f>G3*C22</f>
        <v>0</v>
      </c>
      <c r="D10" s="247">
        <f t="shared" si="0"/>
        <v>4904062.0629999973</v>
      </c>
      <c r="E10" s="567">
        <v>6224618.8200000003</v>
      </c>
      <c r="F10" s="567"/>
      <c r="G10" s="247">
        <f t="shared" si="1"/>
        <v>6224618.8200000003</v>
      </c>
      <c r="H10" s="248">
        <f t="shared" si="2"/>
        <v>-1320556.757000003</v>
      </c>
      <c r="I10" s="249">
        <f t="shared" si="3"/>
        <v>-0.26927814942704237</v>
      </c>
    </row>
    <row r="11" spans="1:76" s="172" customFormat="1" ht="23.1" customHeight="1" x14ac:dyDescent="0.2">
      <c r="A11" s="245">
        <v>2014</v>
      </c>
      <c r="B11" s="246">
        <f>G3*B23</f>
        <v>5354798.193</v>
      </c>
      <c r="C11" s="246">
        <f>G3*C23</f>
        <v>3355143.8849999998</v>
      </c>
      <c r="D11" s="247">
        <f t="shared" si="0"/>
        <v>8709942.0779999997</v>
      </c>
      <c r="E11" s="567">
        <v>4656461.51</v>
      </c>
      <c r="F11" s="246"/>
      <c r="G11" s="247">
        <f t="shared" si="1"/>
        <v>4656461.51</v>
      </c>
      <c r="H11" s="248">
        <f t="shared" si="2"/>
        <v>4053480.568</v>
      </c>
      <c r="I11" s="249">
        <f t="shared" si="3"/>
        <v>0.46538547922591594</v>
      </c>
    </row>
    <row r="12" spans="1:76" s="172" customFormat="1" ht="23.1" customHeight="1" x14ac:dyDescent="0.2">
      <c r="A12" s="245">
        <v>2015</v>
      </c>
      <c r="B12" s="1028">
        <f>G3*B24</f>
        <v>0</v>
      </c>
      <c r="C12" s="1028">
        <f>G3*C24</f>
        <v>0</v>
      </c>
      <c r="D12" s="247">
        <f t="shared" si="0"/>
        <v>0</v>
      </c>
      <c r="E12" s="1028"/>
      <c r="F12" s="1028"/>
      <c r="G12" s="1029"/>
      <c r="H12" s="1030"/>
      <c r="I12" s="1031"/>
    </row>
    <row r="13" spans="1:76" s="172" customFormat="1" ht="23.1" customHeight="1" thickBot="1" x14ac:dyDescent="0.25">
      <c r="A13" s="250" t="s">
        <v>105</v>
      </c>
      <c r="B13" s="251">
        <f>SUM(B7:B12)</f>
        <v>17000000</v>
      </c>
      <c r="C13" s="251">
        <f>SUM(C7:C12)</f>
        <v>6800000</v>
      </c>
      <c r="D13" s="251">
        <f>SUM(D7:D12)</f>
        <v>23800000</v>
      </c>
      <c r="E13" s="251">
        <f>SUM(E7:E11)</f>
        <v>18392276.259999998</v>
      </c>
      <c r="F13" s="251">
        <f>SUM(F7:F11)</f>
        <v>4054115.21</v>
      </c>
      <c r="G13" s="251">
        <f>SUM(G7:G11)</f>
        <v>22446391.469999999</v>
      </c>
      <c r="H13" s="252"/>
      <c r="I13" s="253">
        <f t="shared" si="3"/>
        <v>0</v>
      </c>
    </row>
    <row r="14" spans="1:76" s="171" customFormat="1" ht="23.1" customHeight="1" thickBot="1" x14ac:dyDescent="0.25">
      <c r="A14" s="273"/>
      <c r="B14" s="849"/>
      <c r="C14" s="849"/>
      <c r="D14" s="849"/>
      <c r="E14" s="849"/>
      <c r="F14" s="849"/>
      <c r="G14" s="1026"/>
      <c r="H14" s="849"/>
      <c r="I14" s="1027"/>
    </row>
    <row r="15" spans="1:76" ht="26.1" customHeight="1" x14ac:dyDescent="0.2">
      <c r="A15" s="256"/>
      <c r="B15" s="257"/>
      <c r="C15" s="257"/>
      <c r="D15" s="257"/>
      <c r="E15" s="257"/>
      <c r="F15" s="257"/>
      <c r="G15" s="257"/>
      <c r="H15" s="257"/>
      <c r="I15" s="279" t="s">
        <v>125</v>
      </c>
    </row>
    <row r="16" spans="1:76" ht="17.100000000000001" customHeight="1" x14ac:dyDescent="0.2">
      <c r="A16" s="1541" t="s">
        <v>167</v>
      </c>
      <c r="B16" s="1539" t="s">
        <v>1051</v>
      </c>
      <c r="C16" s="1543"/>
      <c r="D16" s="1544"/>
      <c r="E16" s="1539" t="s">
        <v>132</v>
      </c>
      <c r="F16" s="1543"/>
      <c r="G16" s="1544"/>
      <c r="H16" s="1539" t="s">
        <v>129</v>
      </c>
      <c r="I16" s="1540"/>
    </row>
    <row r="17" spans="1:9" ht="17.100000000000001" customHeight="1" x14ac:dyDescent="0.2">
      <c r="A17" s="1542"/>
      <c r="B17" s="529" t="s">
        <v>103</v>
      </c>
      <c r="C17" s="529" t="s">
        <v>104</v>
      </c>
      <c r="D17" s="529" t="s">
        <v>119</v>
      </c>
      <c r="E17" s="529" t="s">
        <v>103</v>
      </c>
      <c r="F17" s="529" t="s">
        <v>104</v>
      </c>
      <c r="G17" s="529" t="s">
        <v>119</v>
      </c>
      <c r="H17" s="530" t="s">
        <v>5</v>
      </c>
      <c r="I17" s="528" t="s">
        <v>15</v>
      </c>
    </row>
    <row r="18" spans="1:9" s="172" customFormat="1" ht="17.100000000000001" hidden="1" customHeight="1" x14ac:dyDescent="0.2">
      <c r="A18" s="245">
        <v>2009</v>
      </c>
      <c r="B18" s="246"/>
      <c r="C18" s="246"/>
      <c r="D18" s="247">
        <f t="shared" ref="D18:D23" si="4">B18+C18</f>
        <v>0</v>
      </c>
      <c r="E18" s="246"/>
      <c r="F18" s="246"/>
      <c r="G18" s="247">
        <f t="shared" ref="G18:G23" si="5">E18+F18</f>
        <v>0</v>
      </c>
      <c r="H18" s="248">
        <f t="shared" ref="H18:H23" si="6">D18-G18</f>
        <v>0</v>
      </c>
      <c r="I18" s="249" t="str">
        <f t="shared" ref="I18:I25" si="7">IFERROR((H18/D18),"")</f>
        <v/>
      </c>
    </row>
    <row r="19" spans="1:9" s="172" customFormat="1" ht="23.1" customHeight="1" x14ac:dyDescent="0.2">
      <c r="A19" s="245">
        <v>2010</v>
      </c>
      <c r="B19" s="246">
        <v>1210092.7800000007</v>
      </c>
      <c r="C19" s="246">
        <v>1900000</v>
      </c>
      <c r="D19" s="247">
        <f t="shared" si="4"/>
        <v>3110092.7800000007</v>
      </c>
      <c r="E19" s="567">
        <v>1691919.98</v>
      </c>
      <c r="F19" s="567">
        <v>1929409.3</v>
      </c>
      <c r="G19" s="247">
        <f t="shared" si="5"/>
        <v>3621329.2800000003</v>
      </c>
      <c r="H19" s="248">
        <f>D19-G19</f>
        <v>-511236.49999999953</v>
      </c>
      <c r="I19" s="249">
        <f t="shared" si="7"/>
        <v>-0.16437982277814858</v>
      </c>
    </row>
    <row r="20" spans="1:9" s="172" customFormat="1" ht="23.1" customHeight="1" x14ac:dyDescent="0.2">
      <c r="A20" s="245">
        <v>2011</v>
      </c>
      <c r="B20" s="246">
        <v>494517.54000000015</v>
      </c>
      <c r="C20" s="246"/>
      <c r="D20" s="247">
        <f t="shared" si="4"/>
        <v>494517.54000000015</v>
      </c>
      <c r="E20" s="567">
        <v>330000</v>
      </c>
      <c r="F20" s="567"/>
      <c r="G20" s="247">
        <f t="shared" si="5"/>
        <v>330000</v>
      </c>
      <c r="H20" s="248">
        <f t="shared" si="6"/>
        <v>164517.54000000015</v>
      </c>
      <c r="I20" s="249">
        <f t="shared" si="7"/>
        <v>0.3326829216209401</v>
      </c>
    </row>
    <row r="21" spans="1:9" s="172" customFormat="1" ht="23.1" customHeight="1" x14ac:dyDescent="0.2">
      <c r="A21" s="245">
        <v>2012</v>
      </c>
      <c r="B21" s="246">
        <v>2260766</v>
      </c>
      <c r="C21" s="246">
        <v>126385.95</v>
      </c>
      <c r="D21" s="247">
        <f t="shared" si="4"/>
        <v>2387151.9500000002</v>
      </c>
      <c r="E21" s="567">
        <v>1968151.73</v>
      </c>
      <c r="F21" s="1178">
        <v>480458.25000000006</v>
      </c>
      <c r="G21" s="247">
        <f t="shared" si="5"/>
        <v>2448609.98</v>
      </c>
      <c r="H21" s="248">
        <f t="shared" si="6"/>
        <v>-61458.029999999795</v>
      </c>
      <c r="I21" s="249">
        <f t="shared" si="7"/>
        <v>-2.5745336403910021E-2</v>
      </c>
    </row>
    <row r="22" spans="1:9" s="172" customFormat="1" ht="23.1" customHeight="1" x14ac:dyDescent="0.2">
      <c r="A22" s="245">
        <v>2013</v>
      </c>
      <c r="B22" s="246">
        <v>2884742.3899999983</v>
      </c>
      <c r="C22" s="246"/>
      <c r="D22" s="247">
        <f t="shared" si="4"/>
        <v>2884742.3899999983</v>
      </c>
      <c r="E22" s="246">
        <v>2860047</v>
      </c>
      <c r="F22" s="980"/>
      <c r="G22" s="247">
        <f t="shared" si="5"/>
        <v>2860047</v>
      </c>
      <c r="H22" s="248">
        <f t="shared" si="6"/>
        <v>24695.389999998268</v>
      </c>
      <c r="I22" s="249">
        <f t="shared" si="7"/>
        <v>8.5606916186364498E-3</v>
      </c>
    </row>
    <row r="23" spans="1:9" s="172" customFormat="1" ht="23.1" customHeight="1" x14ac:dyDescent="0.2">
      <c r="A23" s="245">
        <v>2014</v>
      </c>
      <c r="B23" s="246">
        <v>3149881.29</v>
      </c>
      <c r="C23" s="246">
        <v>1973614.05</v>
      </c>
      <c r="D23" s="247">
        <f t="shared" si="4"/>
        <v>5123495.34</v>
      </c>
      <c r="E23" s="567">
        <v>1910211.54</v>
      </c>
      <c r="F23" s="246"/>
      <c r="G23" s="247">
        <f t="shared" si="5"/>
        <v>1910211.54</v>
      </c>
      <c r="H23" s="248">
        <f t="shared" si="6"/>
        <v>3213283.8</v>
      </c>
      <c r="I23" s="249">
        <f t="shared" si="7"/>
        <v>0.62716633601934724</v>
      </c>
    </row>
    <row r="24" spans="1:9" s="172" customFormat="1" ht="23.1" customHeight="1" x14ac:dyDescent="0.2">
      <c r="A24" s="245">
        <v>2015</v>
      </c>
      <c r="B24" s="1028"/>
      <c r="C24" s="1028"/>
      <c r="D24" s="1029"/>
      <c r="E24" s="1028"/>
      <c r="F24" s="1028"/>
      <c r="G24" s="1029"/>
      <c r="H24" s="1030"/>
      <c r="I24" s="1031"/>
    </row>
    <row r="25" spans="1:9" s="172" customFormat="1" ht="23.1" customHeight="1" thickBot="1" x14ac:dyDescent="0.25">
      <c r="A25" s="250" t="s">
        <v>105</v>
      </c>
      <c r="B25" s="251">
        <f>SUM(B19:B24)</f>
        <v>10000000</v>
      </c>
      <c r="C25" s="251">
        <f>SUM(C19:C24)</f>
        <v>4000000</v>
      </c>
      <c r="D25" s="251">
        <f>SUM(D19:D23)</f>
        <v>14000000</v>
      </c>
      <c r="E25" s="251">
        <f>SUM(E19:E23)</f>
        <v>8760330.25</v>
      </c>
      <c r="F25" s="251">
        <f>SUM(F19:F23)</f>
        <v>2409867.5500000003</v>
      </c>
      <c r="G25" s="251">
        <f>SUM(G19:G23)</f>
        <v>11170197.800000001</v>
      </c>
      <c r="H25" s="252"/>
      <c r="I25" s="253">
        <f t="shared" si="7"/>
        <v>0</v>
      </c>
    </row>
    <row r="26" spans="1:9" ht="26.1" customHeight="1" x14ac:dyDescent="0.2">
      <c r="A26" s="172" t="s">
        <v>1362</v>
      </c>
      <c r="B26" s="804"/>
      <c r="C26" s="1177"/>
      <c r="F26" s="888"/>
    </row>
    <row r="27" spans="1:9" x14ac:dyDescent="0.2">
      <c r="B27" s="1177"/>
    </row>
  </sheetData>
  <mergeCells count="9">
    <mergeCell ref="A16:A17"/>
    <mergeCell ref="B16:D16"/>
    <mergeCell ref="E16:G16"/>
    <mergeCell ref="H16:I16"/>
    <mergeCell ref="A2:I2"/>
    <mergeCell ref="A4:A5"/>
    <mergeCell ref="B4:D4"/>
    <mergeCell ref="E4:G4"/>
    <mergeCell ref="H4:I4"/>
  </mergeCells>
  <printOptions horizontalCentered="1"/>
  <pageMargins left="0.31496062992125984" right="0.31496062992125984" top="0.6692913385826772" bottom="0.47244094488188981" header="0.31496062992125984" footer="0.31496062992125984"/>
  <pageSetup paperSize="9" orientation="landscape" r:id="rId1"/>
  <headerFooter scaleWithDoc="0">
    <oddHeader>&amp;L&amp;"Verdana,Normal"&amp;8PROGEFAZ – PROFISCO&amp;C&amp;"Verdana,Normal"&amp;8 11º RELATÓRIO DE PROGRESSO
2º Semestre de 2014&amp;R&amp;"Verdana,Normal"&amp;8SEFA - Pará</oddHeader>
    <oddFooter>&amp;L&amp;"Verdana,Normal"&amp;8&amp;A&amp;R&amp;"Verdana,Normal"&amp;8&amp;P/&amp;N</oddFooter>
  </headerFooter>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8"/>
  <sheetViews>
    <sheetView showGridLines="0" zoomScale="90" zoomScaleNormal="90" workbookViewId="0">
      <selection activeCell="F19" sqref="F19"/>
    </sheetView>
  </sheetViews>
  <sheetFormatPr defaultRowHeight="12.75" x14ac:dyDescent="0.2"/>
  <cols>
    <col min="1" max="1" width="5.42578125" style="4" customWidth="1"/>
    <col min="2" max="2" width="36" style="4" customWidth="1"/>
    <col min="3" max="6" width="13.7109375" style="4" customWidth="1"/>
    <col min="7" max="7" width="12.7109375" style="4" customWidth="1"/>
    <col min="8" max="8" width="13.7109375" style="4" customWidth="1"/>
    <col min="9" max="9" width="15.28515625" style="4" customWidth="1"/>
    <col min="10" max="10" width="6.85546875" style="4" customWidth="1"/>
    <col min="11" max="11" width="9.140625" style="91"/>
    <col min="12" max="16384" width="9.140625" style="4"/>
  </cols>
  <sheetData>
    <row r="1" spans="1:76" s="22" customFormat="1" ht="26.1" customHeight="1" thickBot="1" x14ac:dyDescent="0.25">
      <c r="A1" s="99"/>
      <c r="B1" s="100"/>
      <c r="C1" s="100"/>
      <c r="D1" s="100"/>
      <c r="E1" s="100"/>
      <c r="F1" s="79"/>
      <c r="G1" s="100"/>
      <c r="H1" s="100"/>
      <c r="I1" s="100"/>
      <c r="J1" s="101"/>
      <c r="K1" s="92"/>
      <c r="L1" s="21"/>
      <c r="M1" s="21"/>
      <c r="N1" s="74"/>
      <c r="O1" s="24"/>
      <c r="P1" s="24"/>
      <c r="Q1" s="21"/>
      <c r="R1" s="21"/>
      <c r="S1" s="21"/>
      <c r="T1" s="74"/>
      <c r="U1" s="74"/>
      <c r="V1" s="23"/>
      <c r="W1" s="24"/>
      <c r="X1" s="24"/>
      <c r="Y1" s="24"/>
      <c r="Z1" s="21"/>
      <c r="AA1" s="21"/>
      <c r="AB1" s="21"/>
      <c r="AC1" s="21"/>
      <c r="AD1" s="21"/>
      <c r="AE1" s="21"/>
      <c r="AF1" s="21"/>
      <c r="AG1" s="74"/>
      <c r="AH1" s="74"/>
      <c r="AI1" s="23"/>
      <c r="AJ1" s="24"/>
      <c r="AK1" s="24"/>
      <c r="AL1" s="24"/>
      <c r="AM1" s="21"/>
      <c r="AN1" s="21"/>
      <c r="AO1" s="21"/>
      <c r="AP1" s="21"/>
      <c r="AQ1" s="21"/>
      <c r="AR1" s="21"/>
      <c r="AS1" s="21"/>
      <c r="AT1" s="74"/>
      <c r="AU1" s="74"/>
      <c r="AV1" s="23"/>
      <c r="AW1" s="24"/>
      <c r="AX1" s="24"/>
      <c r="AY1" s="24"/>
      <c r="AZ1" s="21"/>
      <c r="BA1" s="21"/>
      <c r="BB1" s="21"/>
      <c r="BC1" s="21"/>
      <c r="BD1" s="21"/>
      <c r="BE1" s="21"/>
      <c r="BF1" s="21"/>
      <c r="BG1" s="25"/>
      <c r="BH1" s="25"/>
      <c r="BI1" s="25"/>
      <c r="BJ1" s="25"/>
      <c r="BK1" s="25"/>
      <c r="BL1" s="25"/>
      <c r="BM1" s="25"/>
      <c r="BN1" s="25"/>
      <c r="BO1" s="25"/>
      <c r="BP1" s="25"/>
      <c r="BQ1" s="25"/>
      <c r="BR1" s="25"/>
      <c r="BS1" s="25"/>
      <c r="BT1" s="25"/>
      <c r="BU1" s="25"/>
      <c r="BV1" s="25"/>
      <c r="BW1" s="25"/>
      <c r="BX1" s="25"/>
    </row>
    <row r="2" spans="1:76" ht="17.100000000000001" customHeight="1" thickBot="1" x14ac:dyDescent="0.25">
      <c r="A2" s="116" t="s">
        <v>1152</v>
      </c>
      <c r="B2" s="79"/>
      <c r="C2" s="851"/>
      <c r="D2" s="851"/>
      <c r="E2" s="851"/>
      <c r="F2" s="851"/>
      <c r="G2" s="851"/>
      <c r="H2" s="851"/>
      <c r="I2" s="851"/>
      <c r="J2" s="852"/>
    </row>
    <row r="3" spans="1:76" ht="17.100000000000001" customHeight="1" thickBot="1" x14ac:dyDescent="0.25">
      <c r="A3" s="1035"/>
      <c r="B3" s="869"/>
      <c r="C3" s="1036"/>
      <c r="D3" s="1037" t="s">
        <v>1083</v>
      </c>
      <c r="E3" s="1038">
        <v>1.7</v>
      </c>
      <c r="F3" s="869"/>
      <c r="G3" s="869"/>
      <c r="H3" s="869"/>
      <c r="I3" s="1032">
        <v>1</v>
      </c>
      <c r="J3" s="1033"/>
    </row>
    <row r="4" spans="1:76" ht="26.1" customHeight="1" x14ac:dyDescent="0.2">
      <c r="A4" s="1554" t="s">
        <v>11</v>
      </c>
      <c r="B4" s="1562" t="s">
        <v>181</v>
      </c>
      <c r="C4" s="1560" t="s">
        <v>1363</v>
      </c>
      <c r="D4" s="1560"/>
      <c r="E4" s="1561"/>
      <c r="F4" s="1548" t="s">
        <v>1364</v>
      </c>
      <c r="G4" s="1549"/>
      <c r="H4" s="1549"/>
      <c r="I4" s="1550" t="s">
        <v>129</v>
      </c>
      <c r="J4" s="1551"/>
    </row>
    <row r="5" spans="1:76" x14ac:dyDescent="0.2">
      <c r="A5" s="1555"/>
      <c r="B5" s="1563"/>
      <c r="C5" s="858" t="s">
        <v>103</v>
      </c>
      <c r="D5" s="973" t="s">
        <v>116</v>
      </c>
      <c r="E5" s="974" t="s">
        <v>105</v>
      </c>
      <c r="F5" s="1034" t="s">
        <v>103</v>
      </c>
      <c r="G5" s="973" t="s">
        <v>116</v>
      </c>
      <c r="H5" s="973" t="s">
        <v>105</v>
      </c>
      <c r="I5" s="973" t="s">
        <v>128</v>
      </c>
      <c r="J5" s="974" t="s">
        <v>15</v>
      </c>
    </row>
    <row r="6" spans="1:76" ht="17.100000000000001" customHeight="1" x14ac:dyDescent="0.2">
      <c r="A6" s="855">
        <v>1</v>
      </c>
      <c r="B6" s="866" t="s">
        <v>1158</v>
      </c>
      <c r="C6" s="859">
        <v>105000</v>
      </c>
      <c r="D6" s="811">
        <f>D18*E3</f>
        <v>0</v>
      </c>
      <c r="E6" s="1039">
        <f>SUM(C6:D6)</f>
        <v>105000</v>
      </c>
      <c r="F6" s="1246">
        <v>742882</v>
      </c>
      <c r="G6" s="1244">
        <v>0</v>
      </c>
      <c r="H6" s="811">
        <f>SUM(F6:G6)</f>
        <v>742882</v>
      </c>
      <c r="I6" s="281">
        <f t="shared" ref="I6:I12" si="0">E6-H6</f>
        <v>-637882</v>
      </c>
      <c r="J6" s="282">
        <f t="shared" ref="J6:J12" si="1">IFERROR((I6/E6),"")</f>
        <v>-6.0750666666666664</v>
      </c>
    </row>
    <row r="7" spans="1:76" ht="17.100000000000001" customHeight="1" x14ac:dyDescent="0.2">
      <c r="A7" s="855">
        <v>2</v>
      </c>
      <c r="B7" s="866" t="s">
        <v>1159</v>
      </c>
      <c r="C7" s="859">
        <f t="shared" ref="C7:H7" si="2">SUM(C8:C11)</f>
        <v>0</v>
      </c>
      <c r="D7" s="811">
        <f t="shared" si="2"/>
        <v>0</v>
      </c>
      <c r="E7" s="1039">
        <f t="shared" si="2"/>
        <v>0</v>
      </c>
      <c r="F7" s="1246">
        <f t="shared" si="2"/>
        <v>12943008.940000001</v>
      </c>
      <c r="G7" s="1244">
        <f t="shared" si="2"/>
        <v>3145115</v>
      </c>
      <c r="H7" s="811">
        <f t="shared" si="2"/>
        <v>16088123.940000001</v>
      </c>
      <c r="I7" s="281">
        <f t="shared" si="0"/>
        <v>-16088123.940000001</v>
      </c>
      <c r="J7" s="282" t="str">
        <f t="shared" si="1"/>
        <v/>
      </c>
    </row>
    <row r="8" spans="1:76" ht="17.100000000000001" customHeight="1" x14ac:dyDescent="0.2">
      <c r="A8" s="856" t="s">
        <v>199</v>
      </c>
      <c r="B8" s="304" t="s">
        <v>1153</v>
      </c>
      <c r="C8" s="860"/>
      <c r="D8" s="283"/>
      <c r="E8" s="1040">
        <f>SUM(C8:D8)</f>
        <v>0</v>
      </c>
      <c r="F8" s="1247">
        <v>100264.92</v>
      </c>
      <c r="G8" s="1245">
        <v>821123</v>
      </c>
      <c r="H8" s="283">
        <f>SUM(F8:G8)</f>
        <v>921387.92</v>
      </c>
      <c r="I8" s="281">
        <f t="shared" si="0"/>
        <v>-921387.92</v>
      </c>
      <c r="J8" s="282" t="str">
        <f>IFERROR((I8/E8),"")</f>
        <v/>
      </c>
    </row>
    <row r="9" spans="1:76" ht="26.1" customHeight="1" x14ac:dyDescent="0.2">
      <c r="A9" s="856" t="s">
        <v>200</v>
      </c>
      <c r="B9" s="304" t="s">
        <v>1154</v>
      </c>
      <c r="C9" s="860"/>
      <c r="D9" s="283"/>
      <c r="E9" s="1040">
        <f>SUM(C9:D9)</f>
        <v>0</v>
      </c>
      <c r="F9" s="1247">
        <v>5720412.6500000004</v>
      </c>
      <c r="G9" s="1245"/>
      <c r="H9" s="283">
        <f>SUM(F9:G9)</f>
        <v>5720412.6500000004</v>
      </c>
      <c r="I9" s="281">
        <f t="shared" si="0"/>
        <v>-5720412.6500000004</v>
      </c>
      <c r="J9" s="282" t="str">
        <f t="shared" si="1"/>
        <v/>
      </c>
    </row>
    <row r="10" spans="1:76" ht="26.1" customHeight="1" x14ac:dyDescent="0.2">
      <c r="A10" s="856" t="s">
        <v>203</v>
      </c>
      <c r="B10" s="304" t="s">
        <v>1155</v>
      </c>
      <c r="C10" s="860"/>
      <c r="D10" s="283"/>
      <c r="E10" s="1040">
        <f>SUM(C10:D10)</f>
        <v>0</v>
      </c>
      <c r="F10" s="1247">
        <v>25637.98</v>
      </c>
      <c r="G10" s="1245"/>
      <c r="H10" s="283">
        <f>SUM(F10:G10)</f>
        <v>25637.98</v>
      </c>
      <c r="I10" s="281">
        <f t="shared" si="0"/>
        <v>-25637.98</v>
      </c>
      <c r="J10" s="282" t="str">
        <f t="shared" si="1"/>
        <v/>
      </c>
    </row>
    <row r="11" spans="1:76" ht="17.100000000000001" customHeight="1" x14ac:dyDescent="0.2">
      <c r="A11" s="856" t="s">
        <v>202</v>
      </c>
      <c r="B11" s="304" t="s">
        <v>1156</v>
      </c>
      <c r="C11" s="860"/>
      <c r="D11" s="283"/>
      <c r="E11" s="1040">
        <f>SUM(C11:D11)</f>
        <v>0</v>
      </c>
      <c r="F11" s="1247">
        <v>7096693.3899999997</v>
      </c>
      <c r="G11" s="1245">
        <v>2323992</v>
      </c>
      <c r="H11" s="283">
        <f>SUM(F11:G11)</f>
        <v>9420685.3900000006</v>
      </c>
      <c r="I11" s="281">
        <f t="shared" si="0"/>
        <v>-9420685.3900000006</v>
      </c>
      <c r="J11" s="282" t="str">
        <f t="shared" si="1"/>
        <v/>
      </c>
    </row>
    <row r="12" spans="1:76" ht="17.100000000000001" customHeight="1" x14ac:dyDescent="0.2">
      <c r="A12" s="972">
        <v>3</v>
      </c>
      <c r="B12" s="867" t="s">
        <v>1157</v>
      </c>
      <c r="C12" s="861"/>
      <c r="D12" s="575"/>
      <c r="E12" s="1041"/>
      <c r="F12" s="1247"/>
      <c r="G12" s="1245"/>
      <c r="H12" s="575"/>
      <c r="I12" s="281">
        <f t="shared" si="0"/>
        <v>0</v>
      </c>
      <c r="J12" s="282" t="str">
        <f t="shared" si="1"/>
        <v/>
      </c>
    </row>
    <row r="13" spans="1:76" ht="17.100000000000001" customHeight="1" thickBot="1" x14ac:dyDescent="0.25">
      <c r="A13" s="857"/>
      <c r="B13" s="865" t="s">
        <v>127</v>
      </c>
      <c r="C13" s="862">
        <f t="shared" ref="C13:H13" si="3">C6+C7+C12</f>
        <v>105000</v>
      </c>
      <c r="D13" s="805">
        <f t="shared" si="3"/>
        <v>0</v>
      </c>
      <c r="E13" s="1042">
        <f t="shared" si="3"/>
        <v>105000</v>
      </c>
      <c r="F13" s="1248">
        <f>F6+F7+F12</f>
        <v>13685890.940000001</v>
      </c>
      <c r="G13" s="1249">
        <f t="shared" si="3"/>
        <v>3145115</v>
      </c>
      <c r="H13" s="805">
        <f t="shared" si="3"/>
        <v>16831005.940000001</v>
      </c>
      <c r="I13" s="805"/>
      <c r="J13" s="806"/>
    </row>
    <row r="14" spans="1:76" ht="17.100000000000001" customHeight="1" x14ac:dyDescent="0.2">
      <c r="A14" s="868"/>
      <c r="B14" s="808"/>
      <c r="C14" s="89"/>
      <c r="D14" s="89"/>
      <c r="E14" s="89"/>
      <c r="F14" s="89"/>
      <c r="G14" s="89"/>
      <c r="H14" s="89"/>
      <c r="I14" s="89"/>
      <c r="J14" s="809"/>
    </row>
    <row r="15" spans="1:76" ht="17.100000000000001" customHeight="1" x14ac:dyDescent="0.2">
      <c r="A15" s="810"/>
      <c r="B15" s="808"/>
      <c r="C15" s="88"/>
      <c r="D15" s="88"/>
      <c r="E15" s="89"/>
      <c r="F15" s="89"/>
      <c r="G15" s="89"/>
      <c r="H15" s="89"/>
      <c r="I15" s="89"/>
      <c r="J15" s="284" t="s">
        <v>125</v>
      </c>
    </row>
    <row r="16" spans="1:76" ht="26.1" customHeight="1" x14ac:dyDescent="0.2">
      <c r="A16" s="1556" t="s">
        <v>11</v>
      </c>
      <c r="B16" s="1558" t="s">
        <v>181</v>
      </c>
      <c r="C16" s="1564" t="s">
        <v>1363</v>
      </c>
      <c r="D16" s="1565"/>
      <c r="E16" s="1566"/>
      <c r="F16" s="1552" t="s">
        <v>1364</v>
      </c>
      <c r="G16" s="1553"/>
      <c r="H16" s="1553"/>
      <c r="I16" s="1558" t="s">
        <v>129</v>
      </c>
      <c r="J16" s="1559"/>
    </row>
    <row r="17" spans="1:10" ht="17.100000000000001" customHeight="1" x14ac:dyDescent="0.2">
      <c r="A17" s="1557"/>
      <c r="B17" s="1558"/>
      <c r="C17" s="87" t="s">
        <v>103</v>
      </c>
      <c r="D17" s="853" t="s">
        <v>116</v>
      </c>
      <c r="E17" s="853" t="s">
        <v>105</v>
      </c>
      <c r="F17" s="87" t="s">
        <v>103</v>
      </c>
      <c r="G17" s="853" t="s">
        <v>116</v>
      </c>
      <c r="H17" s="853" t="s">
        <v>105</v>
      </c>
      <c r="I17" s="853" t="s">
        <v>128</v>
      </c>
      <c r="J17" s="854" t="s">
        <v>15</v>
      </c>
    </row>
    <row r="18" spans="1:10" ht="17.100000000000001" customHeight="1" x14ac:dyDescent="0.2">
      <c r="A18" s="855">
        <v>1</v>
      </c>
      <c r="B18" s="863" t="str">
        <f t="shared" ref="B18:B24" si="4">B6</f>
        <v>Administração</v>
      </c>
      <c r="C18" s="811">
        <v>105000</v>
      </c>
      <c r="D18" s="811">
        <v>0</v>
      </c>
      <c r="E18" s="811">
        <f>SUM(C18:D18)</f>
        <v>105000</v>
      </c>
      <c r="F18" s="1244">
        <v>362710</v>
      </c>
      <c r="G18" s="1244">
        <v>0</v>
      </c>
      <c r="H18" s="811">
        <f>SUM(F18:G18)</f>
        <v>362710</v>
      </c>
      <c r="I18" s="281">
        <f t="shared" ref="I18:I24" si="5">E18-H18</f>
        <v>-257710</v>
      </c>
      <c r="J18" s="282">
        <f t="shared" ref="J18:J24" si="6">IFERROR((I18/E18),"")</f>
        <v>-2.4543809523809523</v>
      </c>
    </row>
    <row r="19" spans="1:10" ht="17.100000000000001" customHeight="1" x14ac:dyDescent="0.2">
      <c r="A19" s="855">
        <v>2</v>
      </c>
      <c r="B19" s="863" t="str">
        <f t="shared" si="4"/>
        <v>Componentes</v>
      </c>
      <c r="C19" s="811">
        <f t="shared" ref="C19:H19" si="7">SUM(C20:C23)</f>
        <v>0</v>
      </c>
      <c r="D19" s="811">
        <f t="shared" si="7"/>
        <v>0</v>
      </c>
      <c r="E19" s="811">
        <f>SUM(E20:E23)</f>
        <v>0</v>
      </c>
      <c r="F19" s="1244">
        <f t="shared" si="7"/>
        <v>6503100</v>
      </c>
      <c r="G19" s="1244">
        <f>SUM(G20:G23)</f>
        <v>2409867.2800000003</v>
      </c>
      <c r="H19" s="811">
        <f t="shared" si="7"/>
        <v>8912967.2800000012</v>
      </c>
      <c r="I19" s="281">
        <f t="shared" si="5"/>
        <v>-8912967.2800000012</v>
      </c>
      <c r="J19" s="282" t="str">
        <f t="shared" si="6"/>
        <v/>
      </c>
    </row>
    <row r="20" spans="1:10" ht="17.100000000000001" customHeight="1" x14ac:dyDescent="0.2">
      <c r="A20" s="856" t="s">
        <v>199</v>
      </c>
      <c r="B20" s="864" t="str">
        <f t="shared" si="4"/>
        <v>Gestão Estratégica Integrada</v>
      </c>
      <c r="C20" s="283"/>
      <c r="D20" s="283"/>
      <c r="E20" s="283">
        <f>SUM(C20:D20)</f>
        <v>0</v>
      </c>
      <c r="F20" s="1245">
        <v>50518.92</v>
      </c>
      <c r="G20" s="1245">
        <v>480458.25</v>
      </c>
      <c r="H20" s="283">
        <f>SUM(F20:G20)</f>
        <v>530977.17000000004</v>
      </c>
      <c r="I20" s="281">
        <f t="shared" si="5"/>
        <v>-530977.17000000004</v>
      </c>
      <c r="J20" s="282" t="str">
        <f>IFERROR((I20/E20),"")</f>
        <v/>
      </c>
    </row>
    <row r="21" spans="1:10" ht="26.1" customHeight="1" x14ac:dyDescent="0.2">
      <c r="A21" s="856" t="s">
        <v>200</v>
      </c>
      <c r="B21" s="864" t="str">
        <f t="shared" si="4"/>
        <v>Administração Tributária e Contencioso Fiscal</v>
      </c>
      <c r="C21" s="283"/>
      <c r="D21" s="283"/>
      <c r="E21" s="283">
        <f>SUM(C21:D21)</f>
        <v>0</v>
      </c>
      <c r="F21" s="1245">
        <v>2835355.16</v>
      </c>
      <c r="G21" s="1245"/>
      <c r="H21" s="283">
        <f>SUM(F21:G21)</f>
        <v>2835355.16</v>
      </c>
      <c r="I21" s="281">
        <f t="shared" si="5"/>
        <v>-2835355.16</v>
      </c>
      <c r="J21" s="282" t="str">
        <f t="shared" si="6"/>
        <v/>
      </c>
    </row>
    <row r="22" spans="1:10" ht="26.1" customHeight="1" x14ac:dyDescent="0.2">
      <c r="A22" s="856" t="s">
        <v>203</v>
      </c>
      <c r="B22" s="864" t="str">
        <f t="shared" si="4"/>
        <v>Administração Financeira, Patrimonial e Controle Interno (Gestão Fiscal)</v>
      </c>
      <c r="C22" s="283"/>
      <c r="D22" s="283"/>
      <c r="E22" s="283">
        <f>SUM(C22:D22)</f>
        <v>0</v>
      </c>
      <c r="F22" s="1245">
        <v>14222.17</v>
      </c>
      <c r="G22" s="1245"/>
      <c r="H22" s="283">
        <f>SUM(F22:G22)</f>
        <v>14222.17</v>
      </c>
      <c r="I22" s="281">
        <f t="shared" si="5"/>
        <v>-14222.17</v>
      </c>
      <c r="J22" s="282" t="str">
        <f t="shared" si="6"/>
        <v/>
      </c>
    </row>
    <row r="23" spans="1:10" ht="17.100000000000001" customHeight="1" x14ac:dyDescent="0.2">
      <c r="A23" s="856" t="s">
        <v>202</v>
      </c>
      <c r="B23" s="864" t="str">
        <f t="shared" si="4"/>
        <v>Gestão de Recursos Estratégicos</v>
      </c>
      <c r="C23" s="283"/>
      <c r="D23" s="283"/>
      <c r="E23" s="283">
        <f>SUM(C23:D23)</f>
        <v>0</v>
      </c>
      <c r="F23" s="1245">
        <v>3603003.75</v>
      </c>
      <c r="G23" s="1245">
        <v>1929409.03</v>
      </c>
      <c r="H23" s="283">
        <f>SUM(F23:G23)</f>
        <v>5532412.7800000003</v>
      </c>
      <c r="I23" s="281">
        <f t="shared" si="5"/>
        <v>-5532412.7800000003</v>
      </c>
      <c r="J23" s="282" t="str">
        <f t="shared" si="6"/>
        <v/>
      </c>
    </row>
    <row r="24" spans="1:10" ht="17.100000000000001" customHeight="1" x14ac:dyDescent="0.2">
      <c r="A24" s="850">
        <v>3</v>
      </c>
      <c r="B24" s="125" t="str">
        <f t="shared" si="4"/>
        <v>Imprevistos</v>
      </c>
      <c r="C24" s="575"/>
      <c r="D24" s="575"/>
      <c r="E24" s="575"/>
      <c r="F24" s="575"/>
      <c r="G24" s="575"/>
      <c r="H24" s="575"/>
      <c r="I24" s="281">
        <f t="shared" si="5"/>
        <v>0</v>
      </c>
      <c r="J24" s="282" t="str">
        <f t="shared" si="6"/>
        <v/>
      </c>
    </row>
    <row r="25" spans="1:10" ht="17.100000000000001" customHeight="1" thickBot="1" x14ac:dyDescent="0.25">
      <c r="A25" s="857"/>
      <c r="B25" s="865" t="s">
        <v>127</v>
      </c>
      <c r="C25" s="805">
        <f t="shared" ref="C25:H25" si="8">C18+C19+C24</f>
        <v>105000</v>
      </c>
      <c r="D25" s="805">
        <f t="shared" si="8"/>
        <v>0</v>
      </c>
      <c r="E25" s="805">
        <f t="shared" si="8"/>
        <v>105000</v>
      </c>
      <c r="F25" s="805">
        <f t="shared" si="8"/>
        <v>6865810</v>
      </c>
      <c r="G25" s="805">
        <f t="shared" si="8"/>
        <v>2409867.2800000003</v>
      </c>
      <c r="H25" s="805">
        <f t="shared" si="8"/>
        <v>9275677.2800000012</v>
      </c>
      <c r="I25" s="805"/>
      <c r="J25" s="806"/>
    </row>
    <row r="26" spans="1:10" s="91" customFormat="1" ht="8.1" customHeight="1" thickBot="1" x14ac:dyDescent="0.25"/>
    <row r="27" spans="1:10" ht="13.5" thickBot="1" x14ac:dyDescent="0.25">
      <c r="A27" s="1545" t="s">
        <v>80</v>
      </c>
      <c r="B27" s="1546"/>
      <c r="C27" s="1546"/>
      <c r="D27" s="1546"/>
      <c r="E27" s="1546"/>
      <c r="F27" s="1546"/>
      <c r="G27" s="1546"/>
      <c r="H27" s="1546"/>
      <c r="I27" s="1546"/>
      <c r="J27" s="1547"/>
    </row>
    <row r="28" spans="1:10" ht="26.25" customHeight="1" thickBot="1" x14ac:dyDescent="0.25">
      <c r="A28" s="807"/>
      <c r="B28" s="128"/>
      <c r="C28" s="128"/>
      <c r="D28" s="128"/>
      <c r="E28" s="128"/>
      <c r="F28" s="128"/>
      <c r="G28" s="128"/>
      <c r="H28" s="128"/>
      <c r="I28" s="128"/>
      <c r="J28" s="306"/>
    </row>
    <row r="30" spans="1:10" x14ac:dyDescent="0.2">
      <c r="A30" s="91"/>
      <c r="B30" s="91"/>
      <c r="C30" s="91"/>
      <c r="D30" s="91"/>
      <c r="E30" s="91"/>
      <c r="F30" s="91"/>
      <c r="G30" s="91"/>
      <c r="H30" s="91"/>
      <c r="I30" s="91"/>
      <c r="J30" s="91"/>
    </row>
    <row r="31" spans="1:10" x14ac:dyDescent="0.2">
      <c r="A31" s="91"/>
      <c r="B31" s="91"/>
      <c r="C31" s="91"/>
      <c r="D31" s="91"/>
      <c r="E31" s="91"/>
      <c r="F31" s="91"/>
      <c r="G31" s="91"/>
      <c r="H31" s="91"/>
      <c r="I31" s="91"/>
      <c r="J31" s="91"/>
    </row>
    <row r="32" spans="1:10" x14ac:dyDescent="0.2">
      <c r="A32" s="91"/>
      <c r="B32" s="91"/>
      <c r="C32" s="91"/>
      <c r="D32" s="91"/>
      <c r="E32" s="91"/>
      <c r="F32" s="91"/>
      <c r="G32" s="91"/>
      <c r="H32" s="91"/>
      <c r="I32" s="91"/>
      <c r="J32" s="91"/>
    </row>
    <row r="33" spans="1:10" x14ac:dyDescent="0.2">
      <c r="A33" s="91"/>
      <c r="B33" s="91"/>
      <c r="C33" s="91"/>
      <c r="D33" s="91"/>
      <c r="E33" s="91"/>
      <c r="F33" s="91"/>
      <c r="G33" s="91"/>
      <c r="H33" s="91"/>
      <c r="I33" s="91"/>
      <c r="J33" s="91"/>
    </row>
    <row r="34" spans="1:10" x14ac:dyDescent="0.2">
      <c r="A34" s="91"/>
      <c r="B34" s="91"/>
      <c r="C34" s="91"/>
      <c r="D34" s="91"/>
      <c r="E34" s="91"/>
      <c r="F34" s="91"/>
      <c r="G34" s="91"/>
      <c r="H34" s="91"/>
      <c r="I34" s="91"/>
      <c r="J34" s="91"/>
    </row>
    <row r="35" spans="1:10" x14ac:dyDescent="0.2">
      <c r="A35" s="91"/>
      <c r="B35" s="91"/>
      <c r="C35" s="91"/>
      <c r="D35" s="91"/>
      <c r="E35" s="91"/>
      <c r="F35" s="91"/>
      <c r="G35" s="91"/>
      <c r="H35" s="91"/>
      <c r="I35" s="91"/>
      <c r="J35" s="91"/>
    </row>
    <row r="36" spans="1:10" x14ac:dyDescent="0.2">
      <c r="A36" s="91"/>
      <c r="B36" s="91"/>
      <c r="C36" s="91"/>
      <c r="D36" s="91"/>
      <c r="E36" s="91"/>
      <c r="F36" s="91"/>
      <c r="G36" s="91"/>
      <c r="H36" s="91"/>
      <c r="I36" s="91"/>
      <c r="J36" s="91"/>
    </row>
    <row r="37" spans="1:10" x14ac:dyDescent="0.2">
      <c r="A37" s="91"/>
      <c r="B37" s="91"/>
      <c r="C37" s="91"/>
      <c r="D37" s="91"/>
      <c r="E37" s="91"/>
      <c r="F37" s="91"/>
      <c r="G37" s="91"/>
      <c r="H37" s="91"/>
      <c r="I37" s="91"/>
      <c r="J37" s="91"/>
    </row>
    <row r="38" spans="1:10" x14ac:dyDescent="0.2">
      <c r="A38" s="91"/>
      <c r="B38" s="91"/>
      <c r="C38" s="91"/>
      <c r="D38" s="91"/>
      <c r="E38" s="91"/>
      <c r="F38" s="91"/>
      <c r="G38" s="91"/>
      <c r="H38" s="91"/>
      <c r="I38" s="91"/>
      <c r="J38" s="91"/>
    </row>
  </sheetData>
  <mergeCells count="11">
    <mergeCell ref="A27:J27"/>
    <mergeCell ref="F4:H4"/>
    <mergeCell ref="I4:J4"/>
    <mergeCell ref="F16:H16"/>
    <mergeCell ref="A4:A5"/>
    <mergeCell ref="A16:A17"/>
    <mergeCell ref="I16:J16"/>
    <mergeCell ref="C4:E4"/>
    <mergeCell ref="B4:B5"/>
    <mergeCell ref="B16:B17"/>
    <mergeCell ref="C16:E16"/>
  </mergeCells>
  <phoneticPr fontId="10" type="noConversion"/>
  <pageMargins left="0.31496062992125984" right="0.31496062992125984" top="0.6692913385826772" bottom="0.47244094488188981" header="0.31496062992125984" footer="0.31496062992125984"/>
  <pageSetup paperSize="267" scale="98" orientation="landscape" horizontalDpi="4294967294" r:id="rId1"/>
  <headerFooter scaleWithDoc="0">
    <oddHeader>&amp;L&amp;"Verdana,Normal"&amp;8PROGEFAZ - PROFISCO&amp;C&amp;"Verdana,Normal"&amp;8 9º RELATÓRIO DE PROGRESSO
2º Semestre de 2013&amp;R&amp;"Verdana,Normal"&amp;8SEFA - Pará</oddHeader>
    <oddFooter>&amp;L&amp;"Verdana,Normal"&amp;8&amp;A&amp;R&amp;"Verdana,Normal"&amp;8&amp;P/&amp;N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zoomScaleSheetLayoutView="80" workbookViewId="0">
      <pane ySplit="7" topLeftCell="A53" activePane="bottomLeft" state="frozen"/>
      <selection pane="bottomLeft" activeCell="B7" sqref="B7"/>
    </sheetView>
  </sheetViews>
  <sheetFormatPr defaultRowHeight="12.75" x14ac:dyDescent="0.2"/>
  <cols>
    <col min="1" max="1" width="6.7109375" customWidth="1"/>
    <col min="2" max="2" width="40.7109375" customWidth="1"/>
    <col min="3" max="3" width="6.5703125" customWidth="1"/>
    <col min="4" max="4" width="11.28515625" customWidth="1"/>
    <col min="5" max="5" width="13.140625" bestFit="1" customWidth="1"/>
    <col min="8" max="11" width="9.28515625" customWidth="1"/>
    <col min="12" max="12" width="7.7109375" customWidth="1"/>
    <col min="13" max="13" width="12.7109375" customWidth="1"/>
  </cols>
  <sheetData>
    <row r="1" spans="1:13" ht="13.5" thickBot="1" x14ac:dyDescent="0.25"/>
    <row r="2" spans="1:13" x14ac:dyDescent="0.2">
      <c r="A2" s="1572" t="s">
        <v>1332</v>
      </c>
      <c r="B2" s="1573"/>
      <c r="C2" s="1573"/>
      <c r="D2" s="1573"/>
      <c r="E2" s="1573"/>
      <c r="F2" s="1573"/>
      <c r="G2" s="1573"/>
      <c r="H2" s="1573"/>
      <c r="I2" s="1573"/>
      <c r="J2" s="1573"/>
      <c r="K2" s="1573"/>
      <c r="L2" s="1573"/>
      <c r="M2" s="1574"/>
    </row>
    <row r="3" spans="1:13" x14ac:dyDescent="0.2">
      <c r="A3" s="1575" t="s">
        <v>1333</v>
      </c>
      <c r="B3" s="1576"/>
      <c r="C3" s="1576"/>
      <c r="D3" s="1576"/>
      <c r="E3" s="1576"/>
      <c r="F3" s="1576"/>
      <c r="G3" s="1576"/>
      <c r="H3" s="1576"/>
      <c r="I3" s="1576"/>
      <c r="J3" s="1576"/>
      <c r="K3" s="1576"/>
      <c r="L3" s="1576"/>
      <c r="M3" s="1577"/>
    </row>
    <row r="4" spans="1:13" x14ac:dyDescent="0.2">
      <c r="A4" s="1575" t="s">
        <v>1334</v>
      </c>
      <c r="B4" s="1576"/>
      <c r="C4" s="1576"/>
      <c r="D4" s="1576"/>
      <c r="E4" s="1576"/>
      <c r="F4" s="1576"/>
      <c r="G4" s="1576"/>
      <c r="H4" s="1576"/>
      <c r="I4" s="1576"/>
      <c r="J4" s="1576"/>
      <c r="K4" s="1576"/>
      <c r="L4" s="1576"/>
      <c r="M4" s="1577"/>
    </row>
    <row r="5" spans="1:13" x14ac:dyDescent="0.2">
      <c r="A5" s="1578" t="s">
        <v>1335</v>
      </c>
      <c r="B5" s="1579"/>
      <c r="C5" s="1579"/>
      <c r="D5" s="1579"/>
      <c r="E5" s="1579"/>
      <c r="F5" s="1579"/>
      <c r="G5" s="1579"/>
      <c r="H5" s="1579"/>
      <c r="I5" s="1579"/>
      <c r="J5" s="1579"/>
      <c r="K5" s="1579"/>
      <c r="L5" s="1579"/>
      <c r="M5" s="1580"/>
    </row>
    <row r="6" spans="1:13" x14ac:dyDescent="0.2">
      <c r="A6" s="1578"/>
      <c r="B6" s="1579"/>
      <c r="C6" s="1579"/>
      <c r="D6" s="1579"/>
      <c r="E6" s="1579"/>
      <c r="F6" s="1579"/>
      <c r="G6" s="1579"/>
      <c r="H6" s="1579"/>
      <c r="I6" s="1579"/>
      <c r="J6" s="1579"/>
      <c r="K6" s="1579"/>
      <c r="L6" s="1579"/>
      <c r="M6" s="1580"/>
    </row>
    <row r="7" spans="1:13" x14ac:dyDescent="0.2">
      <c r="A7" s="1180"/>
      <c r="B7" s="1051" t="s">
        <v>1365</v>
      </c>
      <c r="C7" s="1052"/>
      <c r="D7" s="1053"/>
      <c r="E7" s="1181"/>
      <c r="F7" s="1181"/>
      <c r="G7" s="1181"/>
      <c r="H7" s="1181"/>
      <c r="I7" s="1181"/>
      <c r="J7" s="1181"/>
      <c r="K7" s="1181"/>
      <c r="L7" s="1181"/>
      <c r="M7" s="1182"/>
    </row>
    <row r="8" spans="1:13" x14ac:dyDescent="0.2">
      <c r="A8" s="1180"/>
      <c r="B8" s="1051" t="s">
        <v>1366</v>
      </c>
      <c r="C8" s="1054"/>
      <c r="D8" s="1053"/>
      <c r="E8" s="1181"/>
      <c r="F8" s="1181"/>
      <c r="G8" s="1181"/>
      <c r="H8" s="1181"/>
      <c r="I8" s="1181"/>
      <c r="J8" s="1181"/>
      <c r="K8" s="1181"/>
      <c r="L8" s="1181"/>
      <c r="M8" s="1182"/>
    </row>
    <row r="9" spans="1:13" x14ac:dyDescent="0.2">
      <c r="A9" s="1180"/>
      <c r="B9" s="1051" t="s">
        <v>1336</v>
      </c>
      <c r="C9" s="1054"/>
      <c r="D9" s="1053"/>
      <c r="E9" s="1181"/>
      <c r="F9" s="1181"/>
      <c r="G9" s="1181"/>
      <c r="H9" s="1181"/>
      <c r="I9" s="1181"/>
      <c r="J9" s="1181"/>
      <c r="K9" s="1181"/>
      <c r="L9" s="1181"/>
      <c r="M9" s="1182"/>
    </row>
    <row r="10" spans="1:13" ht="13.5" thickBot="1" x14ac:dyDescent="0.25">
      <c r="A10" s="1183"/>
      <c r="B10" s="1055"/>
      <c r="C10" s="1056"/>
      <c r="D10" s="1057"/>
      <c r="E10" s="1184"/>
      <c r="F10" s="1184"/>
      <c r="G10" s="1184"/>
      <c r="H10" s="1184"/>
      <c r="I10" s="1184"/>
      <c r="J10" s="1184"/>
      <c r="K10" s="1184"/>
      <c r="L10" s="1184"/>
      <c r="M10" s="1185"/>
    </row>
    <row r="11" spans="1:13" x14ac:dyDescent="0.2">
      <c r="A11" s="1587" t="s">
        <v>1242</v>
      </c>
      <c r="B11" s="1589" t="s">
        <v>1243</v>
      </c>
      <c r="C11" s="1591" t="s">
        <v>1244</v>
      </c>
      <c r="D11" s="978"/>
      <c r="E11" s="1154" t="s">
        <v>1245</v>
      </c>
      <c r="F11" s="1154" t="s">
        <v>1246</v>
      </c>
      <c r="G11" s="1582" t="s">
        <v>1247</v>
      </c>
      <c r="H11" s="1584" t="s">
        <v>394</v>
      </c>
      <c r="I11" s="1593"/>
      <c r="J11" s="1581" t="s">
        <v>1248</v>
      </c>
      <c r="K11" s="1581"/>
      <c r="L11" s="1582" t="s">
        <v>1249</v>
      </c>
      <c r="M11" s="1584" t="s">
        <v>1250</v>
      </c>
    </row>
    <row r="12" spans="1:13" x14ac:dyDescent="0.2">
      <c r="A12" s="1588"/>
      <c r="B12" s="1590"/>
      <c r="C12" s="1592"/>
      <c r="D12" s="901" t="s">
        <v>180</v>
      </c>
      <c r="E12" s="902" t="s">
        <v>1251</v>
      </c>
      <c r="F12" s="902" t="s">
        <v>1252</v>
      </c>
      <c r="G12" s="1583"/>
      <c r="H12" s="903" t="s">
        <v>103</v>
      </c>
      <c r="I12" s="903" t="s">
        <v>104</v>
      </c>
      <c r="J12" s="904" t="s">
        <v>1253</v>
      </c>
      <c r="K12" s="904" t="s">
        <v>1254</v>
      </c>
      <c r="L12" s="1583"/>
      <c r="M12" s="1585"/>
    </row>
    <row r="13" spans="1:13" x14ac:dyDescent="0.2">
      <c r="A13" s="1588"/>
      <c r="B13" s="1590"/>
      <c r="C13" s="1592"/>
      <c r="D13" s="979"/>
      <c r="E13" s="902" t="s">
        <v>1255</v>
      </c>
      <c r="F13" s="905" t="s">
        <v>1178</v>
      </c>
      <c r="G13" s="905" t="s">
        <v>1179</v>
      </c>
      <c r="H13" s="902" t="s">
        <v>1256</v>
      </c>
      <c r="I13" s="902" t="s">
        <v>1256</v>
      </c>
      <c r="J13" s="905" t="s">
        <v>1257</v>
      </c>
      <c r="K13" s="905" t="s">
        <v>1258</v>
      </c>
      <c r="L13" s="905" t="s">
        <v>1180</v>
      </c>
      <c r="M13" s="1586"/>
    </row>
    <row r="14" spans="1:13" x14ac:dyDescent="0.2">
      <c r="A14" s="1058" t="s">
        <v>1186</v>
      </c>
      <c r="B14" s="1059"/>
      <c r="C14" s="1186" t="s">
        <v>1267</v>
      </c>
      <c r="D14" s="1059"/>
      <c r="E14" s="1059"/>
      <c r="F14" s="1059"/>
      <c r="G14" s="1059"/>
      <c r="H14" s="1059"/>
      <c r="I14" s="1059"/>
      <c r="J14" s="1059"/>
      <c r="K14" s="1059"/>
      <c r="L14" s="1059"/>
      <c r="M14" s="1060"/>
    </row>
    <row r="15" spans="1:13" ht="24.95" customHeight="1" x14ac:dyDescent="0.2">
      <c r="A15" s="1061" t="s">
        <v>1161</v>
      </c>
      <c r="B15" s="877" t="s">
        <v>1259</v>
      </c>
      <c r="C15" s="878">
        <v>1</v>
      </c>
      <c r="D15" s="873" t="s">
        <v>266</v>
      </c>
      <c r="E15" s="906">
        <v>268000</v>
      </c>
      <c r="F15" s="1062" t="s">
        <v>377</v>
      </c>
      <c r="G15" s="907" t="s">
        <v>376</v>
      </c>
      <c r="H15" s="908">
        <v>0.52</v>
      </c>
      <c r="I15" s="909">
        <v>0.48</v>
      </c>
      <c r="J15" s="873" t="s">
        <v>1167</v>
      </c>
      <c r="K15" s="873" t="s">
        <v>1367</v>
      </c>
      <c r="L15" s="907" t="s">
        <v>1163</v>
      </c>
      <c r="M15" s="1187" t="s">
        <v>1368</v>
      </c>
    </row>
    <row r="16" spans="1:13" ht="24.95" customHeight="1" thickBot="1" x14ac:dyDescent="0.25">
      <c r="A16" s="1075" t="s">
        <v>1165</v>
      </c>
      <c r="B16" s="1188" t="s">
        <v>1263</v>
      </c>
      <c r="C16" s="1189">
        <v>1</v>
      </c>
      <c r="D16" s="1190" t="s">
        <v>1264</v>
      </c>
      <c r="E16" s="1191">
        <v>35000</v>
      </c>
      <c r="F16" s="1192" t="s">
        <v>379</v>
      </c>
      <c r="G16" s="907" t="s">
        <v>376</v>
      </c>
      <c r="H16" s="1193">
        <v>1</v>
      </c>
      <c r="I16" s="1189"/>
      <c r="J16" s="1190" t="s">
        <v>1265</v>
      </c>
      <c r="K16" s="1190" t="s">
        <v>1266</v>
      </c>
      <c r="L16" s="1189" t="s">
        <v>1163</v>
      </c>
      <c r="M16" s="1194" t="s">
        <v>1369</v>
      </c>
    </row>
    <row r="17" spans="1:13" ht="26.1" customHeight="1" thickBot="1" x14ac:dyDescent="0.25">
      <c r="A17" s="1567" t="s">
        <v>1168</v>
      </c>
      <c r="B17" s="1568"/>
      <c r="C17" s="911" t="s">
        <v>1267</v>
      </c>
      <c r="D17" s="912"/>
      <c r="E17" s="913">
        <f>SUM(E15:E16)</f>
        <v>303000</v>
      </c>
      <c r="F17" s="1066"/>
      <c r="G17" s="915"/>
      <c r="H17" s="915"/>
      <c r="I17" s="916"/>
      <c r="J17" s="916"/>
      <c r="K17" s="917"/>
      <c r="L17" s="917"/>
      <c r="M17" s="918"/>
    </row>
    <row r="18" spans="1:13" ht="17.100000000000001" customHeight="1" x14ac:dyDescent="0.2">
      <c r="A18" s="1067"/>
      <c r="B18" s="919"/>
      <c r="C18" s="920" t="s">
        <v>1267</v>
      </c>
      <c r="D18" s="921" t="s">
        <v>1267</v>
      </c>
      <c r="E18" s="922"/>
      <c r="F18" s="1068"/>
      <c r="G18" s="923"/>
      <c r="H18" s="924"/>
      <c r="I18" s="923"/>
      <c r="J18" s="925"/>
      <c r="K18" s="925"/>
      <c r="L18" s="923"/>
      <c r="M18" s="1195"/>
    </row>
    <row r="19" spans="1:13" ht="17.100000000000001" customHeight="1" x14ac:dyDescent="0.2">
      <c r="A19" s="1069" t="s">
        <v>1268</v>
      </c>
      <c r="B19" s="1070"/>
      <c r="C19" s="1196" t="s">
        <v>1267</v>
      </c>
      <c r="D19" s="1070"/>
      <c r="E19" s="1070"/>
      <c r="F19" s="1071"/>
      <c r="G19" s="1070"/>
      <c r="H19" s="1070"/>
      <c r="I19" s="1070"/>
      <c r="J19" s="1070"/>
      <c r="K19" s="1070"/>
      <c r="L19" s="1070"/>
      <c r="M19" s="1197"/>
    </row>
    <row r="20" spans="1:13" ht="26.1" customHeight="1" x14ac:dyDescent="0.2">
      <c r="A20" s="1075" t="s">
        <v>1269</v>
      </c>
      <c r="B20" s="454" t="s">
        <v>1270</v>
      </c>
      <c r="C20" s="573">
        <v>2</v>
      </c>
      <c r="D20" s="929">
        <v>28</v>
      </c>
      <c r="E20" s="1077">
        <v>153000</v>
      </c>
      <c r="F20" s="1063" t="s">
        <v>1166</v>
      </c>
      <c r="G20" s="573" t="s">
        <v>378</v>
      </c>
      <c r="H20" s="910">
        <v>1</v>
      </c>
      <c r="I20" s="572"/>
      <c r="J20" s="929" t="s">
        <v>1271</v>
      </c>
      <c r="K20" s="929" t="s">
        <v>1367</v>
      </c>
      <c r="L20" s="929" t="s">
        <v>1164</v>
      </c>
      <c r="M20" s="1194" t="s">
        <v>1370</v>
      </c>
    </row>
    <row r="21" spans="1:13" ht="26.1" customHeight="1" x14ac:dyDescent="0.2">
      <c r="A21" s="1075" t="s">
        <v>1272</v>
      </c>
      <c r="B21" s="454" t="s">
        <v>1273</v>
      </c>
      <c r="C21" s="573">
        <v>3</v>
      </c>
      <c r="D21" s="929" t="s">
        <v>294</v>
      </c>
      <c r="E21" s="1077">
        <v>102000</v>
      </c>
      <c r="F21" s="1063" t="s">
        <v>380</v>
      </c>
      <c r="G21" s="573" t="s">
        <v>378</v>
      </c>
      <c r="H21" s="910">
        <v>1</v>
      </c>
      <c r="I21" s="573"/>
      <c r="J21" s="929" t="s">
        <v>1167</v>
      </c>
      <c r="K21" s="929" t="s">
        <v>1260</v>
      </c>
      <c r="L21" s="573" t="s">
        <v>1164</v>
      </c>
      <c r="M21" s="1198" t="s">
        <v>1371</v>
      </c>
    </row>
    <row r="22" spans="1:13" ht="26.1" customHeight="1" x14ac:dyDescent="0.2">
      <c r="A22" s="1075" t="s">
        <v>1274</v>
      </c>
      <c r="B22" s="454" t="s">
        <v>1275</v>
      </c>
      <c r="C22" s="573">
        <v>1</v>
      </c>
      <c r="D22" s="929" t="s">
        <v>298</v>
      </c>
      <c r="E22" s="1077">
        <v>100000</v>
      </c>
      <c r="F22" s="1063" t="s">
        <v>1025</v>
      </c>
      <c r="G22" s="573" t="s">
        <v>378</v>
      </c>
      <c r="H22" s="910">
        <v>1</v>
      </c>
      <c r="I22" s="572"/>
      <c r="J22" s="929" t="s">
        <v>1176</v>
      </c>
      <c r="K22" s="929" t="s">
        <v>1372</v>
      </c>
      <c r="L22" s="929" t="s">
        <v>1164</v>
      </c>
      <c r="M22" s="1194" t="s">
        <v>1373</v>
      </c>
    </row>
    <row r="23" spans="1:13" ht="26.1" customHeight="1" x14ac:dyDescent="0.2">
      <c r="A23" s="1064" t="s">
        <v>1277</v>
      </c>
      <c r="B23" s="879" t="s">
        <v>1278</v>
      </c>
      <c r="C23" s="882">
        <v>3</v>
      </c>
      <c r="D23" s="884" t="s">
        <v>298</v>
      </c>
      <c r="E23" s="881">
        <v>10000</v>
      </c>
      <c r="F23" s="1065" t="s">
        <v>1025</v>
      </c>
      <c r="G23" s="882" t="s">
        <v>378</v>
      </c>
      <c r="H23" s="883">
        <v>1</v>
      </c>
      <c r="I23" s="885"/>
      <c r="J23" s="884" t="s">
        <v>1261</v>
      </c>
      <c r="K23" s="884" t="s">
        <v>1372</v>
      </c>
      <c r="L23" s="884" t="s">
        <v>1164</v>
      </c>
      <c r="M23" s="1194" t="s">
        <v>1369</v>
      </c>
    </row>
    <row r="24" spans="1:13" ht="26.1" customHeight="1" x14ac:dyDescent="0.2">
      <c r="A24" s="1199" t="s">
        <v>1279</v>
      </c>
      <c r="B24" s="454" t="s">
        <v>1280</v>
      </c>
      <c r="C24" s="573">
        <v>1</v>
      </c>
      <c r="D24" s="929" t="s">
        <v>299</v>
      </c>
      <c r="E24" s="1077">
        <v>50000</v>
      </c>
      <c r="F24" s="1063" t="s">
        <v>1166</v>
      </c>
      <c r="G24" s="573" t="s">
        <v>378</v>
      </c>
      <c r="H24" s="910">
        <v>1</v>
      </c>
      <c r="I24" s="572"/>
      <c r="J24" s="929" t="s">
        <v>1175</v>
      </c>
      <c r="K24" s="929" t="s">
        <v>1367</v>
      </c>
      <c r="L24" s="929" t="s">
        <v>1164</v>
      </c>
      <c r="M24" s="1194" t="s">
        <v>1370</v>
      </c>
    </row>
    <row r="25" spans="1:13" ht="26.1" customHeight="1" x14ac:dyDescent="0.2">
      <c r="A25" s="1199" t="s">
        <v>1281</v>
      </c>
      <c r="B25" s="454" t="s">
        <v>1282</v>
      </c>
      <c r="C25" s="573">
        <v>2</v>
      </c>
      <c r="D25" s="929">
        <v>35</v>
      </c>
      <c r="E25" s="1077">
        <v>35000</v>
      </c>
      <c r="F25" s="1063" t="s">
        <v>1166</v>
      </c>
      <c r="G25" s="573" t="s">
        <v>378</v>
      </c>
      <c r="H25" s="910">
        <v>1</v>
      </c>
      <c r="I25" s="572"/>
      <c r="J25" s="929" t="s">
        <v>1283</v>
      </c>
      <c r="K25" s="929" t="s">
        <v>1300</v>
      </c>
      <c r="L25" s="929" t="s">
        <v>1164</v>
      </c>
      <c r="M25" s="1194" t="s">
        <v>1369</v>
      </c>
    </row>
    <row r="26" spans="1:13" ht="26.1" customHeight="1" x14ac:dyDescent="0.2">
      <c r="A26" s="1075" t="s">
        <v>1284</v>
      </c>
      <c r="B26" s="454" t="s">
        <v>1285</v>
      </c>
      <c r="C26" s="573">
        <v>3</v>
      </c>
      <c r="D26" s="929" t="s">
        <v>299</v>
      </c>
      <c r="E26" s="1077">
        <v>35000</v>
      </c>
      <c r="F26" s="1063" t="s">
        <v>1166</v>
      </c>
      <c r="G26" s="573" t="s">
        <v>378</v>
      </c>
      <c r="H26" s="910">
        <v>1</v>
      </c>
      <c r="I26" s="572"/>
      <c r="J26" s="929" t="s">
        <v>1265</v>
      </c>
      <c r="K26" s="929" t="s">
        <v>1262</v>
      </c>
      <c r="L26" s="929" t="s">
        <v>1164</v>
      </c>
      <c r="M26" s="1194" t="s">
        <v>1369</v>
      </c>
    </row>
    <row r="27" spans="1:13" ht="26.1" customHeight="1" x14ac:dyDescent="0.2">
      <c r="A27" s="1199" t="s">
        <v>1286</v>
      </c>
      <c r="B27" s="454" t="s">
        <v>1287</v>
      </c>
      <c r="C27" s="573">
        <v>2</v>
      </c>
      <c r="D27" s="929">
        <v>35</v>
      </c>
      <c r="E27" s="1077">
        <v>37134</v>
      </c>
      <c r="F27" s="1063" t="s">
        <v>1025</v>
      </c>
      <c r="G27" s="573" t="s">
        <v>378</v>
      </c>
      <c r="H27" s="910">
        <v>1</v>
      </c>
      <c r="I27" s="572"/>
      <c r="J27" s="929" t="s">
        <v>1288</v>
      </c>
      <c r="K27" s="929" t="s">
        <v>1262</v>
      </c>
      <c r="L27" s="929" t="s">
        <v>1164</v>
      </c>
      <c r="M27" s="1194" t="s">
        <v>1369</v>
      </c>
    </row>
    <row r="28" spans="1:13" ht="30" customHeight="1" x14ac:dyDescent="0.2">
      <c r="A28" s="1061" t="s">
        <v>1289</v>
      </c>
      <c r="B28" s="879" t="s">
        <v>1290</v>
      </c>
      <c r="C28" s="882">
        <v>3</v>
      </c>
      <c r="D28" s="884">
        <v>37</v>
      </c>
      <c r="E28" s="881">
        <v>20000</v>
      </c>
      <c r="F28" s="1065" t="s">
        <v>1025</v>
      </c>
      <c r="G28" s="882" t="s">
        <v>378</v>
      </c>
      <c r="H28" s="883">
        <v>1</v>
      </c>
      <c r="I28" s="883"/>
      <c r="J28" s="884" t="s">
        <v>1374</v>
      </c>
      <c r="K28" s="884" t="s">
        <v>1266</v>
      </c>
      <c r="L28" s="884" t="s">
        <v>1164</v>
      </c>
      <c r="M28" s="1194" t="s">
        <v>1369</v>
      </c>
    </row>
    <row r="29" spans="1:13" ht="31.5" x14ac:dyDescent="0.2">
      <c r="A29" s="1064" t="s">
        <v>1291</v>
      </c>
      <c r="B29" s="879" t="s">
        <v>1292</v>
      </c>
      <c r="C29" s="882">
        <v>1</v>
      </c>
      <c r="D29" s="884" t="s">
        <v>1293</v>
      </c>
      <c r="E29" s="881">
        <v>7000</v>
      </c>
      <c r="F29" s="1065" t="s">
        <v>1025</v>
      </c>
      <c r="G29" s="882" t="s">
        <v>378</v>
      </c>
      <c r="H29" s="883">
        <v>1</v>
      </c>
      <c r="I29" s="883"/>
      <c r="J29" s="884" t="s">
        <v>1167</v>
      </c>
      <c r="K29" s="884" t="s">
        <v>1300</v>
      </c>
      <c r="L29" s="884" t="s">
        <v>1164</v>
      </c>
      <c r="M29" s="1194" t="s">
        <v>1369</v>
      </c>
    </row>
    <row r="30" spans="1:13" ht="26.1" customHeight="1" x14ac:dyDescent="0.2">
      <c r="A30" s="1061" t="s">
        <v>1294</v>
      </c>
      <c r="B30" s="879" t="s">
        <v>1295</v>
      </c>
      <c r="C30" s="882">
        <v>2</v>
      </c>
      <c r="D30" s="928" t="s">
        <v>1296</v>
      </c>
      <c r="E30" s="881">
        <v>298000</v>
      </c>
      <c r="F30" s="1065" t="s">
        <v>1025</v>
      </c>
      <c r="G30" s="882" t="s">
        <v>378</v>
      </c>
      <c r="H30" s="883">
        <v>1</v>
      </c>
      <c r="I30" s="883"/>
      <c r="J30" s="884" t="s">
        <v>1167</v>
      </c>
      <c r="K30" s="884" t="s">
        <v>1262</v>
      </c>
      <c r="L30" s="929" t="s">
        <v>1174</v>
      </c>
      <c r="M30" s="1194" t="s">
        <v>1375</v>
      </c>
    </row>
    <row r="31" spans="1:13" ht="26.1" customHeight="1" x14ac:dyDescent="0.2">
      <c r="A31" s="1075" t="s">
        <v>1297</v>
      </c>
      <c r="B31" s="454" t="s">
        <v>1298</v>
      </c>
      <c r="C31" s="573">
        <v>2</v>
      </c>
      <c r="D31" s="929" t="s">
        <v>913</v>
      </c>
      <c r="E31" s="1077">
        <v>353000</v>
      </c>
      <c r="F31" s="1063" t="s">
        <v>380</v>
      </c>
      <c r="G31" s="573" t="s">
        <v>378</v>
      </c>
      <c r="H31" s="910"/>
      <c r="I31" s="930">
        <v>1</v>
      </c>
      <c r="J31" s="929" t="s">
        <v>1299</v>
      </c>
      <c r="K31" s="929" t="s">
        <v>1300</v>
      </c>
      <c r="L31" s="929"/>
      <c r="M31" s="1194" t="s">
        <v>1370</v>
      </c>
    </row>
    <row r="32" spans="1:13" ht="26.1" customHeight="1" x14ac:dyDescent="0.2">
      <c r="A32" s="1061" t="s">
        <v>1376</v>
      </c>
      <c r="B32" s="879" t="s">
        <v>1377</v>
      </c>
      <c r="C32" s="882">
        <v>2</v>
      </c>
      <c r="D32" s="873" t="s">
        <v>266</v>
      </c>
      <c r="E32" s="881">
        <v>10000</v>
      </c>
      <c r="F32" s="1065" t="s">
        <v>380</v>
      </c>
      <c r="G32" s="882" t="s">
        <v>378</v>
      </c>
      <c r="H32" s="883">
        <v>1</v>
      </c>
      <c r="I32" s="885"/>
      <c r="J32" s="884" t="s">
        <v>1367</v>
      </c>
      <c r="K32" s="884" t="s">
        <v>1374</v>
      </c>
      <c r="L32" s="884" t="s">
        <v>1164</v>
      </c>
      <c r="M32" s="1194" t="s">
        <v>1369</v>
      </c>
    </row>
    <row r="33" spans="1:13" ht="21.75" thickBot="1" x14ac:dyDescent="0.25">
      <c r="A33" s="1075" t="s">
        <v>1378</v>
      </c>
      <c r="B33" s="454" t="s">
        <v>1379</v>
      </c>
      <c r="C33" s="573">
        <v>2</v>
      </c>
      <c r="D33" s="929" t="s">
        <v>266</v>
      </c>
      <c r="E33" s="1077">
        <v>60000</v>
      </c>
      <c r="F33" s="1063" t="s">
        <v>1337</v>
      </c>
      <c r="G33" s="882" t="s">
        <v>378</v>
      </c>
      <c r="H33" s="883">
        <v>1</v>
      </c>
      <c r="I33" s="885"/>
      <c r="J33" s="884" t="s">
        <v>1265</v>
      </c>
      <c r="K33" s="884" t="s">
        <v>1262</v>
      </c>
      <c r="L33" s="884" t="s">
        <v>1164</v>
      </c>
      <c r="M33" s="1194" t="s">
        <v>1369</v>
      </c>
    </row>
    <row r="34" spans="1:13" ht="15" thickBot="1" x14ac:dyDescent="0.25">
      <c r="A34" s="1567" t="s">
        <v>1301</v>
      </c>
      <c r="B34" s="1568"/>
      <c r="C34" s="911" t="s">
        <v>1267</v>
      </c>
      <c r="D34" s="931"/>
      <c r="E34" s="913">
        <f>SUM(E20:E33)</f>
        <v>1270134</v>
      </c>
      <c r="F34" s="1066"/>
      <c r="G34" s="915"/>
      <c r="H34" s="915"/>
      <c r="I34" s="916"/>
      <c r="J34" s="916"/>
      <c r="K34" s="917"/>
      <c r="L34" s="917"/>
      <c r="M34" s="1200"/>
    </row>
    <row r="35" spans="1:13" ht="13.5" thickBot="1" x14ac:dyDescent="0.25">
      <c r="A35" s="1067"/>
      <c r="B35" s="919"/>
      <c r="C35" s="920" t="s">
        <v>1267</v>
      </c>
      <c r="D35" s="921" t="s">
        <v>1267</v>
      </c>
      <c r="E35" s="922"/>
      <c r="F35" s="1068"/>
      <c r="G35" s="923"/>
      <c r="H35" s="924"/>
      <c r="I35" s="923"/>
      <c r="J35" s="932"/>
      <c r="K35" s="932"/>
      <c r="L35" s="923"/>
      <c r="M35" s="1201"/>
    </row>
    <row r="36" spans="1:13" ht="26.1" customHeight="1" thickBot="1" x14ac:dyDescent="0.25">
      <c r="A36" s="926" t="s">
        <v>1169</v>
      </c>
      <c r="B36" s="927"/>
      <c r="C36" s="1202" t="s">
        <v>1267</v>
      </c>
      <c r="D36" s="927"/>
      <c r="E36" s="927"/>
      <c r="F36" s="1073"/>
      <c r="G36" s="927"/>
      <c r="H36" s="927"/>
      <c r="I36" s="927"/>
      <c r="J36" s="927"/>
      <c r="K36" s="927"/>
      <c r="L36" s="927"/>
      <c r="M36" s="1203"/>
    </row>
    <row r="37" spans="1:13" ht="26.1" customHeight="1" x14ac:dyDescent="0.2">
      <c r="A37" s="1204" t="s">
        <v>222</v>
      </c>
      <c r="B37" s="879" t="s">
        <v>1306</v>
      </c>
      <c r="C37" s="882">
        <v>1</v>
      </c>
      <c r="D37" s="880" t="s">
        <v>1307</v>
      </c>
      <c r="E37" s="881">
        <v>336000</v>
      </c>
      <c r="F37" s="882" t="s">
        <v>1171</v>
      </c>
      <c r="G37" s="882" t="s">
        <v>378</v>
      </c>
      <c r="H37" s="883">
        <v>1</v>
      </c>
      <c r="I37" s="882"/>
      <c r="J37" s="886" t="s">
        <v>1167</v>
      </c>
      <c r="K37" s="886" t="s">
        <v>1162</v>
      </c>
      <c r="L37" s="882" t="s">
        <v>1172</v>
      </c>
      <c r="M37" s="887" t="s">
        <v>1380</v>
      </c>
    </row>
    <row r="38" spans="1:13" ht="26.1" customHeight="1" x14ac:dyDescent="0.2">
      <c r="A38" s="1075" t="s">
        <v>1302</v>
      </c>
      <c r="B38" s="1205" t="s">
        <v>1303</v>
      </c>
      <c r="C38" s="573">
        <v>2</v>
      </c>
      <c r="D38" s="1076" t="s">
        <v>294</v>
      </c>
      <c r="E38" s="1077">
        <v>133000</v>
      </c>
      <c r="F38" s="1063" t="s">
        <v>1025</v>
      </c>
      <c r="G38" s="573" t="s">
        <v>378</v>
      </c>
      <c r="H38" s="910">
        <v>1</v>
      </c>
      <c r="I38" s="573"/>
      <c r="J38" s="929" t="s">
        <v>1299</v>
      </c>
      <c r="K38" s="929" t="s">
        <v>1367</v>
      </c>
      <c r="L38" s="573"/>
      <c r="M38" s="1198" t="s">
        <v>1371</v>
      </c>
    </row>
    <row r="39" spans="1:13" ht="26.1" customHeight="1" x14ac:dyDescent="0.2">
      <c r="A39" s="1075" t="s">
        <v>1304</v>
      </c>
      <c r="B39" s="1205" t="s">
        <v>1305</v>
      </c>
      <c r="C39" s="573">
        <v>2</v>
      </c>
      <c r="D39" s="1076" t="s">
        <v>294</v>
      </c>
      <c r="E39" s="1077">
        <v>300000</v>
      </c>
      <c r="F39" s="1063" t="s">
        <v>1025</v>
      </c>
      <c r="G39" s="573" t="s">
        <v>378</v>
      </c>
      <c r="H39" s="910">
        <v>1</v>
      </c>
      <c r="I39" s="573"/>
      <c r="J39" s="929" t="s">
        <v>1299</v>
      </c>
      <c r="K39" s="929" t="s">
        <v>1367</v>
      </c>
      <c r="L39" s="573"/>
      <c r="M39" s="1198" t="s">
        <v>1371</v>
      </c>
    </row>
    <row r="40" spans="1:13" ht="17.100000000000001" customHeight="1" x14ac:dyDescent="0.2">
      <c r="A40" s="1075" t="s">
        <v>1308</v>
      </c>
      <c r="B40" s="454" t="s">
        <v>1309</v>
      </c>
      <c r="C40" s="573">
        <v>3</v>
      </c>
      <c r="D40" s="1206" t="s">
        <v>1310</v>
      </c>
      <c r="E40" s="1077">
        <v>10000</v>
      </c>
      <c r="F40" s="1063" t="s">
        <v>1025</v>
      </c>
      <c r="G40" s="573" t="s">
        <v>378</v>
      </c>
      <c r="H40" s="910">
        <v>1</v>
      </c>
      <c r="I40" s="573"/>
      <c r="J40" s="929" t="s">
        <v>1170</v>
      </c>
      <c r="K40" s="929" t="s">
        <v>1367</v>
      </c>
      <c r="L40" s="573" t="s">
        <v>1164</v>
      </c>
      <c r="M40" s="1194" t="s">
        <v>1370</v>
      </c>
    </row>
    <row r="41" spans="1:13" ht="17.100000000000001" customHeight="1" x14ac:dyDescent="0.2">
      <c r="A41" s="1075" t="s">
        <v>1381</v>
      </c>
      <c r="B41" s="454" t="s">
        <v>1382</v>
      </c>
      <c r="C41" s="573">
        <v>1</v>
      </c>
      <c r="D41" s="929" t="s">
        <v>274</v>
      </c>
      <c r="E41" s="1077">
        <v>500000</v>
      </c>
      <c r="F41" s="1063" t="s">
        <v>380</v>
      </c>
      <c r="G41" s="573" t="s">
        <v>378</v>
      </c>
      <c r="H41" s="910">
        <v>1</v>
      </c>
      <c r="I41" s="573"/>
      <c r="J41" s="929" t="s">
        <v>1276</v>
      </c>
      <c r="K41" s="929" t="s">
        <v>1367</v>
      </c>
      <c r="L41" s="573" t="s">
        <v>1164</v>
      </c>
      <c r="M41" s="1194" t="s">
        <v>1311</v>
      </c>
    </row>
    <row r="42" spans="1:13" ht="26.1" customHeight="1" x14ac:dyDescent="0.2">
      <c r="A42" s="1075" t="s">
        <v>1383</v>
      </c>
      <c r="B42" s="454" t="s">
        <v>1384</v>
      </c>
      <c r="C42" s="573">
        <v>1</v>
      </c>
      <c r="D42" s="929" t="s">
        <v>274</v>
      </c>
      <c r="E42" s="1077">
        <v>406000</v>
      </c>
      <c r="F42" s="1063" t="s">
        <v>380</v>
      </c>
      <c r="G42" s="573" t="s">
        <v>378</v>
      </c>
      <c r="H42" s="910">
        <v>1</v>
      </c>
      <c r="I42" s="573"/>
      <c r="J42" s="929" t="s">
        <v>1276</v>
      </c>
      <c r="K42" s="929" t="s">
        <v>1367</v>
      </c>
      <c r="L42" s="573" t="s">
        <v>1164</v>
      </c>
      <c r="M42" s="1194" t="s">
        <v>1311</v>
      </c>
    </row>
    <row r="43" spans="1:13" ht="26.1" customHeight="1" x14ac:dyDescent="0.2">
      <c r="A43" s="1075" t="s">
        <v>1385</v>
      </c>
      <c r="B43" s="454" t="s">
        <v>1386</v>
      </c>
      <c r="C43" s="573">
        <v>2</v>
      </c>
      <c r="D43" s="929" t="s">
        <v>278</v>
      </c>
      <c r="E43" s="1077">
        <v>5400</v>
      </c>
      <c r="F43" s="1063" t="s">
        <v>380</v>
      </c>
      <c r="G43" s="573" t="s">
        <v>378</v>
      </c>
      <c r="H43" s="910">
        <v>1</v>
      </c>
      <c r="I43" s="573"/>
      <c r="J43" s="929" t="s">
        <v>1276</v>
      </c>
      <c r="K43" s="929" t="s">
        <v>1367</v>
      </c>
      <c r="L43" s="573" t="s">
        <v>1164</v>
      </c>
      <c r="M43" s="1194" t="s">
        <v>1311</v>
      </c>
    </row>
    <row r="44" spans="1:13" ht="26.1" customHeight="1" x14ac:dyDescent="0.2">
      <c r="A44" s="1075" t="s">
        <v>1387</v>
      </c>
      <c r="B44" s="454" t="s">
        <v>1388</v>
      </c>
      <c r="C44" s="573">
        <v>2</v>
      </c>
      <c r="D44" s="929" t="s">
        <v>278</v>
      </c>
      <c r="E44" s="1077">
        <v>7000</v>
      </c>
      <c r="F44" s="1063" t="s">
        <v>380</v>
      </c>
      <c r="G44" s="573" t="s">
        <v>378</v>
      </c>
      <c r="H44" s="910">
        <v>1</v>
      </c>
      <c r="I44" s="573"/>
      <c r="J44" s="929" t="s">
        <v>1276</v>
      </c>
      <c r="K44" s="929" t="s">
        <v>1367</v>
      </c>
      <c r="L44" s="573" t="s">
        <v>1164</v>
      </c>
      <c r="M44" s="1194" t="s">
        <v>1311</v>
      </c>
    </row>
    <row r="45" spans="1:13" ht="26.1" customHeight="1" x14ac:dyDescent="0.2">
      <c r="A45" s="1075" t="s">
        <v>1389</v>
      </c>
      <c r="B45" s="454" t="s">
        <v>1390</v>
      </c>
      <c r="C45" s="573">
        <v>1</v>
      </c>
      <c r="D45" s="929" t="s">
        <v>292</v>
      </c>
      <c r="E45" s="1077">
        <v>40000</v>
      </c>
      <c r="F45" s="1063" t="s">
        <v>380</v>
      </c>
      <c r="G45" s="573" t="s">
        <v>378</v>
      </c>
      <c r="H45" s="910">
        <v>1</v>
      </c>
      <c r="I45" s="573"/>
      <c r="J45" s="929" t="s">
        <v>1276</v>
      </c>
      <c r="K45" s="929" t="s">
        <v>1367</v>
      </c>
      <c r="L45" s="573" t="s">
        <v>1164</v>
      </c>
      <c r="M45" s="1194" t="s">
        <v>1311</v>
      </c>
    </row>
    <row r="46" spans="1:13" ht="26.1" customHeight="1" x14ac:dyDescent="0.2">
      <c r="A46" s="1075" t="s">
        <v>1391</v>
      </c>
      <c r="B46" s="454" t="s">
        <v>1392</v>
      </c>
      <c r="C46" s="573">
        <v>2</v>
      </c>
      <c r="D46" s="929" t="s">
        <v>292</v>
      </c>
      <c r="E46" s="1077">
        <v>15000</v>
      </c>
      <c r="F46" s="1063" t="s">
        <v>380</v>
      </c>
      <c r="G46" s="573" t="s">
        <v>378</v>
      </c>
      <c r="H46" s="910">
        <v>1</v>
      </c>
      <c r="I46" s="573"/>
      <c r="J46" s="929" t="s">
        <v>1265</v>
      </c>
      <c r="K46" s="929" t="s">
        <v>1393</v>
      </c>
      <c r="L46" s="573" t="s">
        <v>1164</v>
      </c>
      <c r="M46" s="1194" t="s">
        <v>1394</v>
      </c>
    </row>
    <row r="47" spans="1:13" ht="26.1" customHeight="1" thickBot="1" x14ac:dyDescent="0.25">
      <c r="A47" s="1075" t="s">
        <v>1395</v>
      </c>
      <c r="B47" s="454" t="s">
        <v>1396</v>
      </c>
      <c r="C47" s="573">
        <v>2</v>
      </c>
      <c r="D47" s="929" t="s">
        <v>1397</v>
      </c>
      <c r="E47" s="1077">
        <v>100000</v>
      </c>
      <c r="F47" s="1063" t="s">
        <v>380</v>
      </c>
      <c r="G47" s="573" t="s">
        <v>378</v>
      </c>
      <c r="H47" s="910">
        <v>1</v>
      </c>
      <c r="I47" s="573"/>
      <c r="J47" s="929" t="s">
        <v>1265</v>
      </c>
      <c r="K47" s="929" t="s">
        <v>1393</v>
      </c>
      <c r="L47" s="573" t="s">
        <v>1164</v>
      </c>
      <c r="M47" s="1198" t="s">
        <v>1398</v>
      </c>
    </row>
    <row r="48" spans="1:13" ht="26.1" customHeight="1" thickBot="1" x14ac:dyDescent="0.25">
      <c r="A48" s="1567" t="s">
        <v>1173</v>
      </c>
      <c r="B48" s="1568"/>
      <c r="C48" s="911" t="s">
        <v>1267</v>
      </c>
      <c r="D48" s="912"/>
      <c r="E48" s="913">
        <f>SUM(E37:E47)</f>
        <v>1852400</v>
      </c>
      <c r="F48" s="914"/>
      <c r="G48" s="915"/>
      <c r="H48" s="915"/>
      <c r="I48" s="916"/>
      <c r="J48" s="916"/>
      <c r="K48" s="917"/>
      <c r="L48" s="917"/>
      <c r="M48" s="918"/>
    </row>
    <row r="49" spans="1:13" ht="26.1" customHeight="1" thickBot="1" x14ac:dyDescent="0.25">
      <c r="A49" s="1078"/>
      <c r="B49" s="933"/>
      <c r="C49" s="934" t="s">
        <v>1267</v>
      </c>
      <c r="D49" s="921" t="s">
        <v>1267</v>
      </c>
      <c r="E49" s="935"/>
      <c r="F49" s="936"/>
      <c r="G49" s="937"/>
      <c r="H49" s="937"/>
      <c r="I49" s="938"/>
      <c r="J49" s="938"/>
      <c r="K49" s="939"/>
      <c r="L49" s="939"/>
      <c r="M49" s="1072"/>
    </row>
    <row r="50" spans="1:13" ht="26.1" customHeight="1" thickBot="1" x14ac:dyDescent="0.25">
      <c r="A50" s="926" t="s">
        <v>1312</v>
      </c>
      <c r="B50" s="927"/>
      <c r="C50" s="1202" t="s">
        <v>1267</v>
      </c>
      <c r="D50" s="927"/>
      <c r="E50" s="927"/>
      <c r="F50" s="927"/>
      <c r="G50" s="927"/>
      <c r="H50" s="927"/>
      <c r="I50" s="927"/>
      <c r="J50" s="927"/>
      <c r="K50" s="927"/>
      <c r="L50" s="927"/>
      <c r="M50" s="1074"/>
    </row>
    <row r="51" spans="1:13" ht="26.1" customHeight="1" thickBot="1" x14ac:dyDescent="0.25">
      <c r="A51" s="1079"/>
      <c r="B51" s="940"/>
      <c r="C51" s="941" t="s">
        <v>1267</v>
      </c>
      <c r="D51" s="921" t="s">
        <v>1267</v>
      </c>
      <c r="E51" s="940"/>
      <c r="F51" s="940"/>
      <c r="G51" s="940"/>
      <c r="H51" s="940"/>
      <c r="I51" s="940"/>
      <c r="J51" s="940"/>
      <c r="K51" s="940"/>
      <c r="L51" s="940"/>
      <c r="M51" s="1080"/>
    </row>
    <row r="52" spans="1:13" ht="26.1" customHeight="1" thickBot="1" x14ac:dyDescent="0.25">
      <c r="A52" s="1567" t="s">
        <v>1313</v>
      </c>
      <c r="B52" s="1568"/>
      <c r="C52" s="911" t="s">
        <v>1267</v>
      </c>
      <c r="D52" s="912"/>
      <c r="E52" s="913">
        <f>E17+E34+E48</f>
        <v>3425534</v>
      </c>
      <c r="F52" s="914"/>
      <c r="G52" s="915"/>
      <c r="H52" s="915"/>
      <c r="I52" s="916"/>
      <c r="J52" s="916"/>
      <c r="K52" s="917"/>
      <c r="L52" s="917"/>
      <c r="M52" s="918"/>
    </row>
    <row r="53" spans="1:13" ht="26.1" customHeight="1" x14ac:dyDescent="0.2">
      <c r="A53" s="1081"/>
      <c r="B53" s="1082"/>
      <c r="C53" s="1083"/>
      <c r="D53" s="1084"/>
      <c r="E53" s="1085"/>
      <c r="F53" s="1086"/>
      <c r="G53" s="1087"/>
      <c r="H53" s="1087"/>
      <c r="I53" s="1088"/>
      <c r="J53" s="1088"/>
      <c r="K53" s="1089"/>
      <c r="L53" s="1089"/>
      <c r="M53" s="1090"/>
    </row>
    <row r="54" spans="1:13" ht="26.1" customHeight="1" x14ac:dyDescent="0.2">
      <c r="A54" s="874"/>
      <c r="B54" s="975" t="s">
        <v>1177</v>
      </c>
      <c r="C54" s="976"/>
      <c r="D54" s="976"/>
      <c r="E54" s="976"/>
      <c r="F54" s="976"/>
      <c r="G54" s="976"/>
      <c r="H54" s="976"/>
      <c r="I54" s="976"/>
      <c r="J54" s="976"/>
      <c r="K54" s="976"/>
      <c r="L54" s="976"/>
      <c r="M54" s="977"/>
    </row>
    <row r="55" spans="1:13" ht="26.1" customHeight="1" x14ac:dyDescent="0.2">
      <c r="A55" s="942" t="s">
        <v>1178</v>
      </c>
      <c r="B55" s="1569" t="s">
        <v>1314</v>
      </c>
      <c r="C55" s="1570"/>
      <c r="D55" s="1570"/>
      <c r="E55" s="1570"/>
      <c r="F55" s="1570"/>
      <c r="G55" s="1570"/>
      <c r="H55" s="1570"/>
      <c r="I55" s="1570"/>
      <c r="J55" s="1570"/>
      <c r="K55" s="1570"/>
      <c r="L55" s="1570"/>
      <c r="M55" s="1571"/>
    </row>
    <row r="56" spans="1:13" ht="26.1" customHeight="1" x14ac:dyDescent="0.2">
      <c r="A56" s="943" t="s">
        <v>1179</v>
      </c>
      <c r="B56" s="944" t="s">
        <v>1315</v>
      </c>
      <c r="C56" s="945"/>
      <c r="D56" s="945"/>
      <c r="E56" s="945"/>
      <c r="F56" s="945"/>
      <c r="G56" s="945"/>
      <c r="H56" s="945"/>
      <c r="I56" s="945"/>
      <c r="J56" s="945"/>
      <c r="K56" s="945"/>
      <c r="L56" s="945"/>
      <c r="M56" s="946"/>
    </row>
    <row r="57" spans="1:13" ht="26.1" customHeight="1" x14ac:dyDescent="0.2">
      <c r="A57" s="943" t="s">
        <v>1180</v>
      </c>
      <c r="B57" s="947" t="s">
        <v>1316</v>
      </c>
      <c r="C57" s="948"/>
      <c r="D57" s="948"/>
      <c r="E57" s="948"/>
      <c r="F57" s="948"/>
      <c r="G57" s="948"/>
      <c r="H57" s="948"/>
      <c r="I57" s="948"/>
      <c r="J57" s="948"/>
      <c r="K57" s="948"/>
      <c r="L57" s="948"/>
      <c r="M57" s="949"/>
    </row>
    <row r="58" spans="1:13" ht="71.25" customHeight="1" x14ac:dyDescent="0.2">
      <c r="A58" s="943" t="s">
        <v>1181</v>
      </c>
      <c r="B58" s="947" t="s">
        <v>1317</v>
      </c>
      <c r="C58" s="948"/>
      <c r="D58" s="948"/>
      <c r="E58" s="948"/>
      <c r="F58" s="948"/>
      <c r="G58" s="948"/>
      <c r="H58" s="948"/>
      <c r="I58" s="948"/>
      <c r="J58" s="948"/>
      <c r="K58" s="948"/>
      <c r="L58" s="948"/>
      <c r="M58" s="949"/>
    </row>
    <row r="59" spans="1:13" ht="47.25" customHeight="1" x14ac:dyDescent="0.2">
      <c r="A59" s="943" t="s">
        <v>1182</v>
      </c>
      <c r="B59" s="947" t="s">
        <v>1318</v>
      </c>
      <c r="C59" s="948"/>
      <c r="D59" s="948"/>
      <c r="E59" s="948"/>
      <c r="F59" s="948"/>
      <c r="G59" s="948"/>
      <c r="H59" s="948"/>
      <c r="I59" s="948"/>
      <c r="J59" s="948"/>
      <c r="K59" s="948"/>
      <c r="L59" s="948"/>
      <c r="M59" s="949"/>
    </row>
    <row r="60" spans="1:13" x14ac:dyDescent="0.2">
      <c r="A60" s="943" t="s">
        <v>1183</v>
      </c>
      <c r="B60" s="947" t="s">
        <v>1319</v>
      </c>
      <c r="C60" s="948"/>
      <c r="D60" s="948"/>
      <c r="E60" s="948"/>
      <c r="F60" s="948"/>
      <c r="G60" s="948"/>
      <c r="H60" s="948"/>
      <c r="I60" s="948"/>
      <c r="J60" s="948"/>
      <c r="K60" s="948"/>
      <c r="L60" s="948"/>
      <c r="M60" s="949"/>
    </row>
    <row r="61" spans="1:13" x14ac:dyDescent="0.2">
      <c r="A61" s="943" t="s">
        <v>1184</v>
      </c>
      <c r="B61" s="947" t="s">
        <v>1320</v>
      </c>
      <c r="C61" s="948"/>
      <c r="D61" s="948"/>
      <c r="E61" s="948"/>
      <c r="F61" s="948"/>
      <c r="G61" s="948"/>
      <c r="H61" s="948"/>
      <c r="I61" s="948"/>
      <c r="J61" s="948"/>
      <c r="K61" s="948"/>
      <c r="L61" s="948"/>
      <c r="M61" s="949"/>
    </row>
    <row r="62" spans="1:13" x14ac:dyDescent="0.2">
      <c r="A62" s="943" t="s">
        <v>1185</v>
      </c>
      <c r="B62" s="950" t="s">
        <v>1321</v>
      </c>
      <c r="C62" s="951"/>
      <c r="D62" s="951"/>
      <c r="E62" s="951"/>
      <c r="F62" s="951"/>
      <c r="G62" s="951"/>
      <c r="H62" s="951"/>
      <c r="I62" s="951"/>
      <c r="J62" s="951"/>
      <c r="K62" s="951"/>
      <c r="L62" s="951"/>
      <c r="M62" s="952"/>
    </row>
    <row r="63" spans="1:13" x14ac:dyDescent="0.2">
      <c r="A63" s="876"/>
      <c r="B63" s="948" t="s">
        <v>1322</v>
      </c>
      <c r="C63" s="948"/>
      <c r="D63" s="948"/>
      <c r="E63" s="948"/>
      <c r="F63" s="948"/>
      <c r="G63" s="875"/>
      <c r="H63" s="875"/>
      <c r="I63" s="875"/>
      <c r="J63" s="875"/>
      <c r="K63" s="875"/>
      <c r="L63" s="875"/>
      <c r="M63" s="875"/>
    </row>
    <row r="64" spans="1:13" ht="17.100000000000001" customHeight="1" x14ac:dyDescent="0.2"/>
  </sheetData>
  <mergeCells count="18">
    <mergeCell ref="J11:K11"/>
    <mergeCell ref="L11:L12"/>
    <mergeCell ref="M11:M13"/>
    <mergeCell ref="A11:A13"/>
    <mergeCell ref="B11:B13"/>
    <mergeCell ref="C11:C13"/>
    <mergeCell ref="G11:G12"/>
    <mergeCell ref="H11:I11"/>
    <mergeCell ref="A2:M2"/>
    <mergeCell ref="A3:M3"/>
    <mergeCell ref="A4:M4"/>
    <mergeCell ref="A5:M5"/>
    <mergeCell ref="A6:M6"/>
    <mergeCell ref="A17:B17"/>
    <mergeCell ref="A34:B34"/>
    <mergeCell ref="A48:B48"/>
    <mergeCell ref="A52:B52"/>
    <mergeCell ref="B55:M55"/>
  </mergeCells>
  <phoneticPr fontId="0" type="noConversion"/>
  <conditionalFormatting sqref="K2:K1048576">
    <cfRule type="cellIs" dxfId="15" priority="15" stopIfTrue="1" operator="equal">
      <formula>"Adiada"</formula>
    </cfRule>
    <cfRule type="cellIs" dxfId="14" priority="16" stopIfTrue="1" operator="equal">
      <formula>"Suspensa"</formula>
    </cfRule>
    <cfRule type="cellIs" dxfId="13" priority="17" stopIfTrue="1" operator="equal">
      <formula>"Cancelada"</formula>
    </cfRule>
    <cfRule type="cellIs" dxfId="12" priority="18" stopIfTrue="1" operator="equal">
      <formula>"Sub-Judice"</formula>
    </cfRule>
    <cfRule type="cellIs" dxfId="11" priority="19" stopIfTrue="1" operator="equal">
      <formula>"Em processamento"</formula>
    </cfRule>
    <cfRule type="cellIs" dxfId="10" priority="20" stopIfTrue="1" operator="equal">
      <formula>"Em execução"</formula>
    </cfRule>
    <cfRule type="cellIs" dxfId="9" priority="21" stopIfTrue="1" operator="equal">
      <formula>"Contratada"</formula>
    </cfRule>
  </conditionalFormatting>
  <conditionalFormatting sqref="K30:K31 K61:K62 K88:K100 K64:K84 K38:K59 K33 K35:K36">
    <cfRule type="cellIs" dxfId="8" priority="1" stopIfTrue="1" operator="equal">
      <formula>"Adiada"</formula>
    </cfRule>
    <cfRule type="cellIs" dxfId="7" priority="2" stopIfTrue="1" operator="equal">
      <formula>"Suspensa"</formula>
    </cfRule>
    <cfRule type="cellIs" dxfId="6" priority="3" stopIfTrue="1" operator="equal">
      <formula>"Cancelada"</formula>
    </cfRule>
    <cfRule type="cellIs" dxfId="5" priority="4" stopIfTrue="1" operator="equal">
      <formula>"Sub-Judice"</formula>
    </cfRule>
    <cfRule type="cellIs" dxfId="4" priority="5" stopIfTrue="1" operator="equal">
      <formula>"Em processamento"</formula>
    </cfRule>
    <cfRule type="cellIs" dxfId="3" priority="6" stopIfTrue="1" operator="equal">
      <formula>"Em execução"</formula>
    </cfRule>
    <cfRule type="cellIs" dxfId="2" priority="7" stopIfTrue="1" operator="equal">
      <formula>"Contratada"</formula>
    </cfRule>
  </conditionalFormatting>
  <printOptions horizontalCentered="1"/>
  <pageMargins left="0.31496062992125984" right="0.31496062992125984" top="0.6692913385826772" bottom="0.47244094488188981" header="0.31496062992125984" footer="0.31496062992125984"/>
  <pageSetup paperSize="267" scale="85" orientation="landscape" horizontalDpi="4294967293" verticalDpi="300" r:id="rId1"/>
  <headerFooter scaleWithDoc="0">
    <oddHeader>&amp;L&amp;"Verdana,Normal"&amp;8PROGEFAZ - PROFISCO&amp;C&amp;"Verdana,Normal"&amp;8 11º RELATÓRIO DE PROGRESSO
2º Semestre de 2014&amp;R&amp;"Verdana,Normal"&amp;8SEFA - Pará</oddHeader>
    <oddFooter>&amp;L&amp;"Verdana,Normal"&amp;8&amp;A&amp;R&amp;"Verdana,Normal"&amp;8&amp;P/&amp;N</oddFooter>
  </headerFooter>
  <colBreaks count="3" manualBreakCount="3">
    <brk id="14" max="1048575" man="1"/>
    <brk id="157" max="1048575" man="1"/>
    <brk id="163"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2"/>
  <sheetViews>
    <sheetView showGridLines="0" zoomScale="80" workbookViewId="0">
      <selection activeCell="N18" sqref="N18"/>
    </sheetView>
  </sheetViews>
  <sheetFormatPr defaultRowHeight="12.75" x14ac:dyDescent="0.2"/>
  <cols>
    <col min="1" max="1" width="43.140625" style="4" customWidth="1"/>
    <col min="2" max="2" width="54.28515625" style="4" customWidth="1"/>
    <col min="3" max="3" width="13.140625" style="4" hidden="1" customWidth="1"/>
    <col min="4" max="4" width="17.42578125" style="4" customWidth="1"/>
    <col min="5" max="5" width="12.140625" style="5" customWidth="1"/>
    <col min="6" max="6" width="11.85546875" style="4" customWidth="1"/>
    <col min="7" max="7" width="17.5703125" style="4" customWidth="1"/>
    <col min="8" max="16384" width="9.140625" style="4"/>
  </cols>
  <sheetData>
    <row r="1" spans="1:76" s="22" customFormat="1" ht="26.1" customHeight="1" thickBot="1" x14ac:dyDescent="0.25">
      <c r="A1" s="236"/>
      <c r="B1" s="100"/>
      <c r="C1" s="100"/>
      <c r="D1" s="100"/>
      <c r="E1" s="112"/>
      <c r="F1" s="100"/>
      <c r="G1" s="101"/>
      <c r="H1" s="21"/>
      <c r="I1" s="21"/>
      <c r="J1" s="21"/>
      <c r="K1" s="21"/>
      <c r="L1" s="21"/>
      <c r="M1" s="21"/>
      <c r="N1" s="74"/>
      <c r="O1" s="24"/>
      <c r="P1" s="24"/>
      <c r="Q1" s="21"/>
      <c r="R1" s="21"/>
      <c r="S1" s="21"/>
      <c r="T1" s="74"/>
      <c r="U1" s="74"/>
      <c r="V1" s="23"/>
      <c r="W1" s="24"/>
      <c r="X1" s="24"/>
      <c r="Y1" s="24"/>
      <c r="Z1" s="21"/>
      <c r="AA1" s="21"/>
      <c r="AB1" s="21"/>
      <c r="AC1" s="21"/>
      <c r="AD1" s="21"/>
      <c r="AE1" s="21"/>
      <c r="AF1" s="21"/>
      <c r="AG1" s="74"/>
      <c r="AH1" s="74"/>
      <c r="AI1" s="23"/>
      <c r="AJ1" s="24"/>
      <c r="AK1" s="24"/>
      <c r="AL1" s="24"/>
      <c r="AM1" s="21"/>
      <c r="AN1" s="21"/>
      <c r="AO1" s="21"/>
      <c r="AP1" s="21"/>
      <c r="AQ1" s="21"/>
      <c r="AR1" s="21"/>
      <c r="AS1" s="21"/>
      <c r="AT1" s="74"/>
      <c r="AU1" s="74"/>
      <c r="AV1" s="23"/>
      <c r="AW1" s="24"/>
      <c r="AX1" s="24"/>
      <c r="AY1" s="24"/>
      <c r="AZ1" s="21"/>
      <c r="BA1" s="21"/>
      <c r="BB1" s="21"/>
      <c r="BC1" s="21"/>
      <c r="BD1" s="21"/>
      <c r="BE1" s="21"/>
      <c r="BF1" s="21"/>
      <c r="BG1" s="25"/>
      <c r="BH1" s="25"/>
      <c r="BI1" s="25"/>
      <c r="BJ1" s="25"/>
      <c r="BK1" s="25"/>
      <c r="BL1" s="25"/>
      <c r="BM1" s="25"/>
      <c r="BN1" s="25"/>
      <c r="BO1" s="25"/>
      <c r="BP1" s="25"/>
      <c r="BQ1" s="25"/>
      <c r="BR1" s="25"/>
      <c r="BS1" s="25"/>
      <c r="BT1" s="25"/>
      <c r="BU1" s="25"/>
      <c r="BV1" s="25"/>
      <c r="BW1" s="25"/>
      <c r="BX1" s="25"/>
    </row>
    <row r="2" spans="1:76" ht="17.100000000000001" customHeight="1" thickBot="1" x14ac:dyDescent="0.25">
      <c r="A2" s="1597" t="s">
        <v>183</v>
      </c>
      <c r="B2" s="1598"/>
      <c r="C2" s="1598"/>
      <c r="D2" s="1598"/>
      <c r="E2" s="1598"/>
      <c r="F2" s="1598"/>
      <c r="G2" s="1599"/>
    </row>
    <row r="3" spans="1:76" x14ac:dyDescent="0.2">
      <c r="A3" s="1594" t="s">
        <v>184</v>
      </c>
      <c r="B3" s="1595"/>
      <c r="C3" s="1595"/>
      <c r="D3" s="1595"/>
      <c r="E3" s="1595"/>
      <c r="F3" s="1595"/>
      <c r="G3" s="1596"/>
    </row>
    <row r="4" spans="1:76" s="103" customFormat="1" ht="33.75" x14ac:dyDescent="0.2">
      <c r="A4" s="280" t="s">
        <v>107</v>
      </c>
      <c r="B4" s="233" t="s">
        <v>108</v>
      </c>
      <c r="C4" s="102"/>
      <c r="D4" s="233" t="s">
        <v>109</v>
      </c>
      <c r="E4" s="234" t="s">
        <v>357</v>
      </c>
      <c r="F4" s="233" t="s">
        <v>111</v>
      </c>
      <c r="G4" s="232" t="s">
        <v>112</v>
      </c>
    </row>
    <row r="5" spans="1:76" x14ac:dyDescent="0.2">
      <c r="A5" s="151"/>
      <c r="B5" s="73"/>
      <c r="C5" s="105" t="e">
        <f>AND(OR(ISBLANK(A5),A5=" ",A5="  "),#REF!="Sim")</f>
        <v>#REF!</v>
      </c>
      <c r="D5" s="73"/>
      <c r="E5" s="113"/>
      <c r="F5" s="106"/>
      <c r="G5" s="107"/>
    </row>
    <row r="6" spans="1:76" x14ac:dyDescent="0.2">
      <c r="A6" s="104"/>
      <c r="B6" s="73"/>
      <c r="C6" s="105" t="e">
        <f>AND(OR(ISBLANK(A6),A6=" ",A6="  "),#REF!="Sim")</f>
        <v>#REF!</v>
      </c>
      <c r="D6" s="73"/>
      <c r="E6" s="113"/>
      <c r="F6" s="106"/>
      <c r="G6" s="107"/>
    </row>
    <row r="7" spans="1:76" x14ac:dyDescent="0.2">
      <c r="A7" s="104"/>
      <c r="B7" s="73"/>
      <c r="C7" s="105" t="e">
        <f>AND(OR(ISBLANK(A7),A7=" ",A7="  "),#REF!="Sim")</f>
        <v>#REF!</v>
      </c>
      <c r="D7" s="73"/>
      <c r="E7" s="113"/>
      <c r="F7" s="106"/>
      <c r="G7" s="107"/>
    </row>
    <row r="8" spans="1:76" x14ac:dyDescent="0.2">
      <c r="A8" s="104"/>
      <c r="B8" s="73"/>
      <c r="C8" s="105" t="e">
        <f>AND(OR(ISBLANK(A8),A8=" ",A8="  "),#REF!="Sim")</f>
        <v>#REF!</v>
      </c>
      <c r="D8" s="73"/>
      <c r="E8" s="113"/>
      <c r="F8" s="106"/>
      <c r="G8" s="107"/>
    </row>
    <row r="9" spans="1:76" x14ac:dyDescent="0.2">
      <c r="A9" s="104"/>
      <c r="B9" s="73"/>
      <c r="C9" s="105" t="e">
        <f>AND(OR(ISBLANK(#REF!),#REF!=" ",#REF!="  "),#REF!="Sim")</f>
        <v>#REF!</v>
      </c>
      <c r="D9" s="73"/>
      <c r="E9" s="113"/>
      <c r="F9" s="106"/>
      <c r="G9" s="107"/>
    </row>
    <row r="10" spans="1:76" x14ac:dyDescent="0.2">
      <c r="A10" s="104"/>
      <c r="B10" s="73"/>
      <c r="C10" s="105" t="e">
        <f>AND(OR(ISBLANK(#REF!),#REF!=" ",#REF!="  "),#REF!="Sim")</f>
        <v>#REF!</v>
      </c>
      <c r="D10" s="73"/>
      <c r="E10" s="113"/>
      <c r="F10" s="106"/>
      <c r="G10" s="107"/>
    </row>
    <row r="11" spans="1:76" x14ac:dyDescent="0.2">
      <c r="A11" s="104"/>
      <c r="B11" s="73"/>
      <c r="C11" s="105" t="e">
        <f>AND(OR(ISBLANK(A11),A11=" ",A11="  "),#REF!="Sim")</f>
        <v>#REF!</v>
      </c>
      <c r="D11" s="73"/>
      <c r="E11" s="113"/>
      <c r="F11" s="106"/>
      <c r="G11" s="107"/>
    </row>
    <row r="12" spans="1:76" x14ac:dyDescent="0.2">
      <c r="A12" s="104"/>
      <c r="B12" s="73"/>
      <c r="C12" s="105"/>
      <c r="D12" s="73"/>
      <c r="E12" s="113"/>
      <c r="F12" s="106"/>
      <c r="G12" s="107"/>
    </row>
    <row r="13" spans="1:76" x14ac:dyDescent="0.2">
      <c r="A13" s="104"/>
      <c r="B13" s="73"/>
      <c r="C13" s="105" t="e">
        <f>AND(OR(ISBLANK(A13),A13=" ",A13="  "),#REF!="Sim")</f>
        <v>#REF!</v>
      </c>
      <c r="D13" s="73"/>
      <c r="E13" s="113"/>
      <c r="F13" s="106"/>
      <c r="G13" s="107"/>
    </row>
    <row r="14" spans="1:76" x14ac:dyDescent="0.2">
      <c r="A14" s="108"/>
      <c r="B14" s="73"/>
      <c r="C14" s="105" t="e">
        <f>AND(OR(ISBLANK(A10),A10=" ",A10="  "),#REF!="Sim")</f>
        <v>#REF!</v>
      </c>
      <c r="D14" s="73"/>
      <c r="E14" s="113"/>
      <c r="F14" s="106"/>
      <c r="G14" s="107"/>
    </row>
    <row r="15" spans="1:76" x14ac:dyDescent="0.2">
      <c r="A15" s="93" t="s">
        <v>110</v>
      </c>
      <c r="B15" s="94"/>
      <c r="C15" s="94"/>
      <c r="D15" s="94"/>
      <c r="E15" s="114"/>
      <c r="F15" s="94"/>
      <c r="G15" s="98"/>
    </row>
    <row r="16" spans="1:76" ht="13.5" thickBot="1" x14ac:dyDescent="0.25">
      <c r="A16" s="95"/>
      <c r="B16" s="96"/>
      <c r="C16" s="96"/>
      <c r="D16" s="96"/>
      <c r="E16" s="115"/>
      <c r="F16" s="96"/>
      <c r="G16" s="97"/>
    </row>
    <row r="17" spans="1:7" x14ac:dyDescent="0.2">
      <c r="A17" s="1594" t="s">
        <v>356</v>
      </c>
      <c r="B17" s="1595"/>
      <c r="C17" s="1595"/>
      <c r="D17" s="1595"/>
      <c r="E17" s="1595"/>
      <c r="F17" s="1595"/>
      <c r="G17" s="1596"/>
    </row>
    <row r="18" spans="1:7" s="103" customFormat="1" ht="45" x14ac:dyDescent="0.2">
      <c r="A18" s="280" t="s">
        <v>107</v>
      </c>
      <c r="B18" s="233" t="s">
        <v>108</v>
      </c>
      <c r="C18" s="102"/>
      <c r="D18" s="233" t="s">
        <v>109</v>
      </c>
      <c r="E18" s="233" t="s">
        <v>113</v>
      </c>
      <c r="F18" s="233" t="s">
        <v>111</v>
      </c>
      <c r="G18" s="232" t="s">
        <v>112</v>
      </c>
    </row>
    <row r="19" spans="1:7" x14ac:dyDescent="0.2">
      <c r="A19" s="109"/>
      <c r="B19" s="110"/>
      <c r="C19" s="105" t="e">
        <f>AND(OR(ISBLANK(A19),A19=" ",A19="  "),#REF!="Sim")</f>
        <v>#REF!</v>
      </c>
      <c r="D19" s="73"/>
      <c r="E19" s="113"/>
      <c r="F19" s="111"/>
      <c r="G19" s="107"/>
    </row>
    <row r="20" spans="1:7" x14ac:dyDescent="0.2">
      <c r="A20" s="104"/>
      <c r="B20" s="73"/>
      <c r="C20" s="105" t="e">
        <f>AND(OR(ISBLANK(A20),A20=" ",A20="  "),#REF!="Sim")</f>
        <v>#REF!</v>
      </c>
      <c r="D20" s="73"/>
      <c r="E20" s="113"/>
      <c r="F20" s="111"/>
      <c r="G20" s="107"/>
    </row>
    <row r="21" spans="1:7" x14ac:dyDescent="0.2">
      <c r="A21" s="104"/>
      <c r="B21" s="73"/>
      <c r="C21" s="105" t="e">
        <f>AND(OR(ISBLANK(A21),A21=" ",A21="  "),#REF!="Sim")</f>
        <v>#REF!</v>
      </c>
      <c r="D21" s="73"/>
      <c r="E21" s="113"/>
      <c r="F21" s="111"/>
      <c r="G21" s="107"/>
    </row>
    <row r="22" spans="1:7" x14ac:dyDescent="0.2">
      <c r="A22" s="104"/>
      <c r="B22" s="73"/>
      <c r="C22" s="105" t="e">
        <f>AND(OR(ISBLANK(A22),A22=" ",A22="  "),#REF!="Sim")</f>
        <v>#REF!</v>
      </c>
      <c r="D22" s="73"/>
      <c r="E22" s="113"/>
      <c r="F22" s="111"/>
      <c r="G22" s="107"/>
    </row>
    <row r="23" spans="1:7" x14ac:dyDescent="0.2">
      <c r="A23" s="104"/>
      <c r="B23" s="73"/>
      <c r="C23" s="105" t="e">
        <f>AND(OR(ISBLANK(A23),A23=" ",A23="  "),#REF!="Sim")</f>
        <v>#REF!</v>
      </c>
      <c r="D23" s="73"/>
      <c r="E23" s="113"/>
      <c r="F23" s="111"/>
      <c r="G23" s="107"/>
    </row>
    <row r="24" spans="1:7" x14ac:dyDescent="0.2">
      <c r="A24" s="104"/>
      <c r="B24" s="73"/>
      <c r="C24" s="105" t="e">
        <f>AND(OR(ISBLANK(A24),A24=" ",A24="  "),#REF!="Sim")</f>
        <v>#REF!</v>
      </c>
      <c r="D24" s="73"/>
      <c r="E24" s="113"/>
      <c r="F24" s="111"/>
      <c r="G24" s="107"/>
    </row>
    <row r="25" spans="1:7" x14ac:dyDescent="0.2">
      <c r="A25" s="104"/>
      <c r="B25" s="73"/>
      <c r="C25" s="105" t="e">
        <f>AND(OR(ISBLANK(#REF!),#REF!=" ",#REF!="  "),#REF!="Sim")</f>
        <v>#REF!</v>
      </c>
      <c r="D25" s="73"/>
      <c r="E25" s="113"/>
      <c r="F25" s="111"/>
      <c r="G25" s="107"/>
    </row>
    <row r="26" spans="1:7" x14ac:dyDescent="0.2">
      <c r="A26" s="104"/>
      <c r="B26" s="73"/>
      <c r="C26" s="105" t="e">
        <f>AND(OR(ISBLANK(#REF!),#REF!=" ",#REF!="  "),#REF!="Sim")</f>
        <v>#REF!</v>
      </c>
      <c r="D26" s="73"/>
      <c r="E26" s="113"/>
      <c r="F26" s="111"/>
      <c r="G26" s="107"/>
    </row>
    <row r="27" spans="1:7" x14ac:dyDescent="0.2">
      <c r="A27" s="104"/>
      <c r="B27" s="73"/>
      <c r="C27" s="105" t="e">
        <f>AND(OR(ISBLANK(A27),A27=" ",A27="  "),#REF!="Sim")</f>
        <v>#REF!</v>
      </c>
      <c r="D27" s="73"/>
      <c r="E27" s="113"/>
      <c r="F27" s="111"/>
      <c r="G27" s="107"/>
    </row>
    <row r="28" spans="1:7" x14ac:dyDescent="0.2">
      <c r="A28" s="104"/>
      <c r="B28" s="73"/>
      <c r="C28" s="105"/>
      <c r="D28" s="73"/>
      <c r="E28" s="113"/>
      <c r="F28" s="111"/>
      <c r="G28" s="107"/>
    </row>
    <row r="29" spans="1:7" x14ac:dyDescent="0.2">
      <c r="A29" s="104"/>
      <c r="B29" s="73"/>
      <c r="C29" s="105" t="e">
        <f>AND(OR(ISBLANK(A29),A29=" ",A29="  "),#REF!="Sim")</f>
        <v>#REF!</v>
      </c>
      <c r="D29" s="73"/>
      <c r="E29" s="113"/>
      <c r="F29" s="111"/>
      <c r="G29" s="107"/>
    </row>
    <row r="30" spans="1:7" x14ac:dyDescent="0.2">
      <c r="A30" s="108"/>
      <c r="B30" s="73"/>
      <c r="C30" s="105" t="e">
        <f>AND(OR(ISBLANK(A26),A26=" ",A26="  "),#REF!="Sim")</f>
        <v>#REF!</v>
      </c>
      <c r="D30" s="73"/>
      <c r="E30" s="113"/>
      <c r="F30" s="111"/>
      <c r="G30" s="107"/>
    </row>
    <row r="31" spans="1:7" x14ac:dyDescent="0.2">
      <c r="A31" s="93" t="s">
        <v>110</v>
      </c>
      <c r="B31" s="94"/>
      <c r="C31" s="94"/>
      <c r="D31" s="94"/>
      <c r="E31" s="114"/>
      <c r="F31" s="94"/>
      <c r="G31" s="98"/>
    </row>
    <row r="32" spans="1:7" ht="13.5" thickBot="1" x14ac:dyDescent="0.25">
      <c r="A32" s="95"/>
      <c r="B32" s="96"/>
      <c r="C32" s="96"/>
      <c r="D32" s="96"/>
      <c r="E32" s="115"/>
      <c r="F32" s="96"/>
      <c r="G32" s="97"/>
    </row>
  </sheetData>
  <mergeCells count="3">
    <mergeCell ref="A3:G3"/>
    <mergeCell ref="A17:G17"/>
    <mergeCell ref="A2:G2"/>
  </mergeCells>
  <phoneticPr fontId="0" type="noConversion"/>
  <conditionalFormatting sqref="G1:G1048576">
    <cfRule type="cellIs" dxfId="1" priority="1" stopIfTrue="1" operator="equal">
      <formula>"Insatisfatório"</formula>
    </cfRule>
    <cfRule type="cellIs" dxfId="0" priority="2" stopIfTrue="1" operator="equal">
      <formula>"Satisfatório"</formula>
    </cfRule>
  </conditionalFormatting>
  <dataValidations count="1">
    <dataValidation type="list" allowBlank="1" showInputMessage="1" showErrorMessage="1" sqref="G5:G14 G19:G30">
      <formula1>"Satisfatório,Insatisfatório"</formula1>
    </dataValidation>
  </dataValidations>
  <pageMargins left="0.31496062992125984" right="0.31496062992125984" top="0.6692913385826772" bottom="0.47244094488188981" header="0.31496062992125984" footer="0.31496062992125984"/>
  <pageSetup paperSize="267" scale="90" orientation="landscape" horizontalDpi="4294967294" r:id="rId1"/>
  <headerFooter scaleWithDoc="0">
    <oddHeader>&amp;L&amp;"Verdana,Normal"&amp;8PROGEFAZ - PROFISCO&amp;C&amp;"Verdana,Normal"&amp;8 11º RELATÓRIO DE PROGRESSO
2º Semestre de 2014&amp;R&amp;"Verdana,Normal"&amp;8SEFA - Pará</oddHeader>
    <oddFooter>&amp;L&amp;8&amp;A&amp;R&amp;"Verdana,Normal"&amp;8&amp;P/&amp;N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15"/>
  <sheetViews>
    <sheetView showGridLines="0" topLeftCell="A25" zoomScale="80" zoomScaleNormal="80" workbookViewId="0">
      <selection activeCell="B86" sqref="B86"/>
    </sheetView>
  </sheetViews>
  <sheetFormatPr defaultRowHeight="12.75" x14ac:dyDescent="0.2"/>
  <cols>
    <col min="1" max="1" width="34.7109375" style="25" customWidth="1"/>
    <col min="2" max="2" width="23" style="25" customWidth="1"/>
    <col min="3" max="6" width="16.7109375" style="25" customWidth="1"/>
    <col min="7" max="7" width="34.5703125" style="25" customWidth="1"/>
    <col min="8" max="8" width="27" style="25" customWidth="1"/>
    <col min="9" max="9" width="18.42578125" style="25" customWidth="1"/>
    <col min="10" max="10" width="20.5703125" style="25" customWidth="1"/>
    <col min="11" max="16384" width="9.140625" style="25"/>
  </cols>
  <sheetData>
    <row r="1" spans="1:58" x14ac:dyDescent="0.2">
      <c r="A1" s="1602" t="s">
        <v>1401</v>
      </c>
      <c r="B1" s="1603"/>
      <c r="C1" s="1603"/>
      <c r="D1" s="1603"/>
      <c r="E1" s="1603"/>
      <c r="F1" s="1603"/>
      <c r="G1" s="1603"/>
      <c r="H1" s="1604"/>
      <c r="I1" s="1212"/>
      <c r="J1" s="1212"/>
      <c r="K1" s="92"/>
      <c r="L1" s="92"/>
      <c r="M1" s="92"/>
      <c r="N1" s="1179"/>
      <c r="O1" s="1210"/>
      <c r="P1" s="1210"/>
      <c r="Q1" s="92"/>
      <c r="R1" s="92"/>
      <c r="S1" s="92"/>
      <c r="T1" s="1179"/>
      <c r="U1" s="1179"/>
      <c r="V1" s="1211"/>
      <c r="W1" s="1210"/>
      <c r="X1" s="1210"/>
      <c r="Y1" s="1210"/>
      <c r="Z1" s="92"/>
      <c r="AA1" s="92"/>
      <c r="AB1" s="92"/>
      <c r="AC1" s="92"/>
      <c r="AD1" s="92"/>
      <c r="AE1" s="92"/>
      <c r="AF1" s="92"/>
      <c r="AG1" s="1179"/>
      <c r="AH1" s="1179"/>
      <c r="AI1" s="1211"/>
      <c r="AJ1" s="1210"/>
      <c r="AK1" s="1210"/>
      <c r="AL1" s="1210"/>
      <c r="AM1" s="92"/>
      <c r="AN1" s="92"/>
      <c r="AO1" s="92"/>
      <c r="AP1" s="92"/>
      <c r="AQ1" s="92"/>
      <c r="AR1" s="92"/>
      <c r="AS1" s="92"/>
      <c r="AT1" s="1179"/>
      <c r="AU1" s="1179"/>
      <c r="AV1" s="1211"/>
      <c r="AW1" s="1210"/>
      <c r="AX1" s="1210"/>
      <c r="AY1" s="1210"/>
      <c r="AZ1" s="92"/>
      <c r="BA1" s="92"/>
      <c r="BB1" s="92"/>
      <c r="BC1" s="92"/>
      <c r="BD1" s="92"/>
      <c r="BE1" s="92"/>
      <c r="BF1" s="92"/>
    </row>
    <row r="2" spans="1:58" x14ac:dyDescent="0.2">
      <c r="A2" s="1605" t="s">
        <v>1402</v>
      </c>
      <c r="B2" s="1606"/>
      <c r="C2" s="1606"/>
      <c r="D2" s="1606"/>
      <c r="E2" s="1606"/>
      <c r="F2" s="1606"/>
      <c r="G2" s="1606"/>
      <c r="H2" s="1607"/>
      <c r="I2" s="1212"/>
      <c r="J2" s="1212"/>
    </row>
    <row r="3" spans="1:58" s="450" customFormat="1" ht="13.5" thickBot="1" x14ac:dyDescent="0.25">
      <c r="A3" s="1617" t="s">
        <v>1403</v>
      </c>
      <c r="B3" s="1618"/>
      <c r="C3" s="1618"/>
      <c r="D3" s="1618"/>
      <c r="E3" s="1618"/>
      <c r="F3" s="1618"/>
      <c r="G3" s="1618"/>
      <c r="H3" s="1619"/>
      <c r="I3" s="1212"/>
      <c r="J3" s="1212"/>
    </row>
    <row r="4" spans="1:58" s="450" customFormat="1" ht="13.5" thickBot="1" x14ac:dyDescent="0.25">
      <c r="A4" s="1213" t="s">
        <v>381</v>
      </c>
      <c r="B4" s="1608" t="s">
        <v>1404</v>
      </c>
      <c r="C4" s="1609"/>
      <c r="D4" s="1609"/>
      <c r="E4" s="1609"/>
      <c r="F4" s="1609"/>
      <c r="G4" s="1609"/>
      <c r="H4" s="1610"/>
      <c r="I4" s="1212"/>
      <c r="J4" s="1212"/>
    </row>
    <row r="5" spans="1:58" s="450" customFormat="1" x14ac:dyDescent="0.2">
      <c r="A5" s="1611" t="s">
        <v>82</v>
      </c>
      <c r="B5" s="1613" t="s">
        <v>1405</v>
      </c>
      <c r="C5" s="1214" t="s">
        <v>384</v>
      </c>
      <c r="D5" s="1214" t="s">
        <v>385</v>
      </c>
      <c r="E5" s="1214" t="s">
        <v>1408</v>
      </c>
      <c r="F5" s="1214" t="s">
        <v>1410</v>
      </c>
      <c r="G5" s="1615" t="s">
        <v>386</v>
      </c>
      <c r="H5" s="1615" t="s">
        <v>102</v>
      </c>
      <c r="I5" s="1212"/>
      <c r="J5" s="1212"/>
    </row>
    <row r="6" spans="1:58" s="450" customFormat="1" ht="13.5" thickBot="1" x14ac:dyDescent="0.25">
      <c r="A6" s="1612"/>
      <c r="B6" s="1614"/>
      <c r="C6" s="1215" t="s">
        <v>1406</v>
      </c>
      <c r="D6" s="1215" t="s">
        <v>1407</v>
      </c>
      <c r="E6" s="1215" t="s">
        <v>1409</v>
      </c>
      <c r="F6" s="1215" t="s">
        <v>1411</v>
      </c>
      <c r="G6" s="1616"/>
      <c r="H6" s="1616"/>
      <c r="I6" s="1212"/>
      <c r="J6" s="1212"/>
    </row>
    <row r="7" spans="1:58" s="450" customFormat="1" ht="42.75" thickBot="1" x14ac:dyDescent="0.25">
      <c r="A7" s="1216" t="s">
        <v>387</v>
      </c>
      <c r="B7" s="1217">
        <v>0.32</v>
      </c>
      <c r="C7" s="1217">
        <v>0.24</v>
      </c>
      <c r="D7" s="1217">
        <v>0.25</v>
      </c>
      <c r="E7" s="1217">
        <v>0.28999999999999998</v>
      </c>
      <c r="F7" s="1217">
        <v>0.31</v>
      </c>
      <c r="G7" s="1218" t="s">
        <v>1412</v>
      </c>
      <c r="H7" s="1219" t="s">
        <v>1413</v>
      </c>
      <c r="I7" s="1212"/>
      <c r="J7" s="1212"/>
      <c r="O7" s="1209"/>
    </row>
    <row r="8" spans="1:58" s="450" customFormat="1" ht="42.75" thickBot="1" x14ac:dyDescent="0.25">
      <c r="A8" s="1216" t="s">
        <v>388</v>
      </c>
      <c r="B8" s="1217">
        <v>738</v>
      </c>
      <c r="C8" s="1217">
        <v>785</v>
      </c>
      <c r="D8" s="1217">
        <v>127</v>
      </c>
      <c r="E8" s="1217">
        <v>53</v>
      </c>
      <c r="F8" s="1217">
        <v>48</v>
      </c>
      <c r="G8" s="1218" t="s">
        <v>1416</v>
      </c>
      <c r="H8" s="1219"/>
      <c r="I8" s="1212"/>
      <c r="J8" s="1212"/>
    </row>
    <row r="9" spans="1:58" s="450" customFormat="1" ht="42.75" thickBot="1" x14ac:dyDescent="0.25">
      <c r="A9" s="1216" t="s">
        <v>389</v>
      </c>
      <c r="B9" s="1217">
        <v>52.89</v>
      </c>
      <c r="C9" s="1217">
        <v>55.03</v>
      </c>
      <c r="D9" s="1217">
        <v>57.73</v>
      </c>
      <c r="E9" s="1217">
        <v>56.19</v>
      </c>
      <c r="F9" s="1217">
        <v>54.88</v>
      </c>
      <c r="G9" s="1218" t="s">
        <v>1417</v>
      </c>
      <c r="H9" s="1219" t="s">
        <v>1414</v>
      </c>
      <c r="I9" s="1212"/>
      <c r="J9" s="1212"/>
    </row>
    <row r="10" spans="1:58" s="450" customFormat="1" ht="23.25" thickBot="1" x14ac:dyDescent="0.25">
      <c r="A10" s="1216" t="s">
        <v>390</v>
      </c>
      <c r="B10" s="1220">
        <v>6928</v>
      </c>
      <c r="C10" s="1220">
        <v>9017</v>
      </c>
      <c r="D10" s="1220">
        <v>9905</v>
      </c>
      <c r="E10" s="1220">
        <v>10891</v>
      </c>
      <c r="F10" s="1220">
        <v>12070</v>
      </c>
      <c r="G10" s="1218" t="s">
        <v>1418</v>
      </c>
      <c r="H10" s="1219"/>
      <c r="I10" s="1212"/>
      <c r="J10" s="1212"/>
    </row>
    <row r="11" spans="1:58" s="450" customFormat="1" ht="32.25" thickBot="1" x14ac:dyDescent="0.25">
      <c r="A11" s="1216" t="s">
        <v>1419</v>
      </c>
      <c r="B11" s="1217">
        <v>38.200000000000003</v>
      </c>
      <c r="C11" s="1217">
        <v>35.43</v>
      </c>
      <c r="D11" s="1217">
        <v>37.340000000000003</v>
      </c>
      <c r="E11" s="1217">
        <v>38.67</v>
      </c>
      <c r="F11" s="1217">
        <v>39.94</v>
      </c>
      <c r="G11" s="1218" t="s">
        <v>1420</v>
      </c>
      <c r="H11" s="1219" t="s">
        <v>1415</v>
      </c>
      <c r="I11" s="1212"/>
      <c r="J11" s="1212"/>
    </row>
    <row r="12" spans="1:58" s="450" customFormat="1" ht="32.25" thickBot="1" x14ac:dyDescent="0.25">
      <c r="A12" s="1216" t="s">
        <v>391</v>
      </c>
      <c r="B12" s="1217">
        <v>5.68</v>
      </c>
      <c r="C12" s="1217">
        <v>7.86</v>
      </c>
      <c r="D12" s="1217">
        <v>8.58</v>
      </c>
      <c r="E12" s="1217">
        <v>9.64</v>
      </c>
      <c r="F12" s="1217">
        <v>9.99</v>
      </c>
      <c r="G12" s="1218" t="s">
        <v>1421</v>
      </c>
      <c r="H12" s="1221"/>
      <c r="I12" s="1212"/>
      <c r="J12" s="1212"/>
    </row>
    <row r="13" spans="1:58" s="450" customFormat="1" ht="14.25" x14ac:dyDescent="0.2">
      <c r="A13" s="1222"/>
      <c r="B13" s="1212"/>
      <c r="C13" s="1212"/>
      <c r="D13" s="1212"/>
      <c r="E13" s="1212"/>
      <c r="F13" s="1212"/>
      <c r="G13" s="1212"/>
      <c r="H13" s="1212"/>
      <c r="I13" s="1212"/>
      <c r="J13" s="1212"/>
    </row>
    <row r="14" spans="1:58" s="450" customFormat="1" ht="15" thickBot="1" x14ac:dyDescent="0.25">
      <c r="A14" s="1222"/>
      <c r="B14" s="1212"/>
      <c r="C14" s="1212"/>
      <c r="D14" s="1212"/>
      <c r="E14" s="1212"/>
      <c r="F14" s="1212"/>
      <c r="G14" s="1212"/>
      <c r="H14" s="1212"/>
      <c r="I14" s="1212"/>
      <c r="J14" s="1212"/>
    </row>
    <row r="15" spans="1:58" s="450" customFormat="1" ht="10.5" x14ac:dyDescent="0.2">
      <c r="A15" s="1620" t="s">
        <v>1427</v>
      </c>
      <c r="B15" s="1620" t="s">
        <v>1428</v>
      </c>
      <c r="C15" s="1223" t="s">
        <v>382</v>
      </c>
      <c r="D15" s="1223" t="s">
        <v>383</v>
      </c>
      <c r="E15" s="1223" t="s">
        <v>384</v>
      </c>
      <c r="F15" s="1223" t="s">
        <v>385</v>
      </c>
      <c r="G15" s="1223" t="s">
        <v>1408</v>
      </c>
      <c r="H15" s="1223" t="s">
        <v>1410</v>
      </c>
      <c r="I15" s="1620" t="s">
        <v>386</v>
      </c>
      <c r="J15" s="1620" t="s">
        <v>102</v>
      </c>
    </row>
    <row r="16" spans="1:58" s="450" customFormat="1" ht="11.25" thickBot="1" x14ac:dyDescent="0.25">
      <c r="A16" s="1621"/>
      <c r="B16" s="1621"/>
      <c r="C16" s="1224">
        <v>2010</v>
      </c>
      <c r="D16" s="1224">
        <v>2011</v>
      </c>
      <c r="E16" s="1224">
        <v>2012</v>
      </c>
      <c r="F16" s="1224">
        <v>2013</v>
      </c>
      <c r="G16" s="1224">
        <v>2014</v>
      </c>
      <c r="H16" s="1224">
        <v>2015</v>
      </c>
      <c r="I16" s="1621"/>
      <c r="J16" s="1621"/>
    </row>
    <row r="17" spans="1:10" s="450" customFormat="1" ht="11.25" thickBot="1" x14ac:dyDescent="0.25">
      <c r="A17" s="1225" t="s">
        <v>1429</v>
      </c>
      <c r="B17" s="1226" t="s">
        <v>1430</v>
      </c>
      <c r="C17" s="1227" t="s">
        <v>1431</v>
      </c>
      <c r="D17" s="1227"/>
      <c r="E17" s="1227"/>
      <c r="F17" s="1227"/>
      <c r="G17" s="1227"/>
      <c r="H17" s="1227"/>
      <c r="I17" s="1227"/>
      <c r="J17" s="1228"/>
    </row>
    <row r="18" spans="1:10" s="450" customFormat="1" ht="21.75" thickBot="1" x14ac:dyDescent="0.25">
      <c r="A18" s="1225" t="s">
        <v>1432</v>
      </c>
      <c r="B18" s="1227" t="s">
        <v>1433</v>
      </c>
      <c r="C18" s="1227" t="s">
        <v>1434</v>
      </c>
      <c r="D18" s="1227" t="s">
        <v>1435</v>
      </c>
      <c r="E18" s="1227" t="s">
        <v>1436</v>
      </c>
      <c r="F18" s="1226"/>
      <c r="G18" s="1227"/>
      <c r="H18" s="1227"/>
      <c r="I18" s="1227"/>
      <c r="J18" s="1228"/>
    </row>
    <row r="19" spans="1:10" s="450" customFormat="1" ht="11.25" thickBot="1" x14ac:dyDescent="0.25">
      <c r="A19" s="1225" t="s">
        <v>180</v>
      </c>
      <c r="B19" s="1227"/>
      <c r="C19" s="1227"/>
      <c r="D19" s="1227"/>
      <c r="E19" s="1227"/>
      <c r="F19" s="1227"/>
      <c r="G19" s="1227"/>
      <c r="H19" s="1227"/>
      <c r="I19" s="1227"/>
      <c r="J19" s="1228"/>
    </row>
    <row r="20" spans="1:10" s="450" customFormat="1" ht="74.25" thickBot="1" x14ac:dyDescent="0.25">
      <c r="A20" s="1229" t="s">
        <v>1084</v>
      </c>
      <c r="B20" s="1218" t="s">
        <v>1437</v>
      </c>
      <c r="C20" s="1218"/>
      <c r="D20" s="1218"/>
      <c r="E20" s="1218"/>
      <c r="F20" s="1218"/>
      <c r="G20" s="1230">
        <v>10</v>
      </c>
      <c r="H20" s="1218"/>
      <c r="I20" s="1218" t="s">
        <v>1438</v>
      </c>
      <c r="J20" s="1218" t="s">
        <v>1439</v>
      </c>
    </row>
    <row r="21" spans="1:10" s="450" customFormat="1" ht="63.75" thickBot="1" x14ac:dyDescent="0.25">
      <c r="A21" s="1229" t="s">
        <v>1440</v>
      </c>
      <c r="B21" s="1218" t="s">
        <v>1085</v>
      </c>
      <c r="C21" s="1218"/>
      <c r="D21" s="1230" t="s">
        <v>1086</v>
      </c>
      <c r="E21" s="1230" t="s">
        <v>1087</v>
      </c>
      <c r="F21" s="1230" t="s">
        <v>1088</v>
      </c>
      <c r="G21" s="1218"/>
      <c r="H21" s="1218"/>
      <c r="I21" s="1218" t="s">
        <v>1089</v>
      </c>
      <c r="J21" s="1228" t="s">
        <v>1441</v>
      </c>
    </row>
    <row r="22" spans="1:10" s="450" customFormat="1" ht="11.25" thickBot="1" x14ac:dyDescent="0.25">
      <c r="A22" s="1225" t="s">
        <v>82</v>
      </c>
      <c r="B22" s="1227"/>
      <c r="C22" s="1227"/>
      <c r="D22" s="1231"/>
      <c r="E22" s="1231"/>
      <c r="F22" s="1231"/>
      <c r="G22" s="1227"/>
      <c r="H22" s="1227"/>
      <c r="I22" s="1227"/>
      <c r="J22" s="1228"/>
    </row>
    <row r="23" spans="1:10" s="450" customFormat="1" ht="10.5" x14ac:dyDescent="0.2">
      <c r="A23" s="1600" t="s">
        <v>1442</v>
      </c>
      <c r="B23" s="1600" t="s">
        <v>1443</v>
      </c>
      <c r="C23" s="1623"/>
      <c r="D23" s="1620"/>
      <c r="E23" s="1620"/>
      <c r="F23" s="1620"/>
      <c r="G23" s="1627" t="s">
        <v>1090</v>
      </c>
      <c r="H23" s="1620"/>
      <c r="I23" s="1600" t="s">
        <v>1444</v>
      </c>
      <c r="J23" s="1600" t="s">
        <v>1445</v>
      </c>
    </row>
    <row r="24" spans="1:10" s="450" customFormat="1" ht="10.5" x14ac:dyDescent="0.2">
      <c r="A24" s="1622"/>
      <c r="B24" s="1622"/>
      <c r="C24" s="1624"/>
      <c r="D24" s="1626"/>
      <c r="E24" s="1626"/>
      <c r="F24" s="1626"/>
      <c r="G24" s="1628"/>
      <c r="H24" s="1626"/>
      <c r="I24" s="1622"/>
      <c r="J24" s="1622"/>
    </row>
    <row r="25" spans="1:10" s="450" customFormat="1" ht="11.25" thickBot="1" x14ac:dyDescent="0.25">
      <c r="A25" s="1601"/>
      <c r="B25" s="1601"/>
      <c r="C25" s="1625"/>
      <c r="D25" s="1621"/>
      <c r="E25" s="1621"/>
      <c r="F25" s="1621"/>
      <c r="G25" s="1629"/>
      <c r="H25" s="1621"/>
      <c r="I25" s="1601"/>
      <c r="J25" s="1601"/>
    </row>
    <row r="26" spans="1:10" s="450" customFormat="1" ht="21.75" thickBot="1" x14ac:dyDescent="0.25">
      <c r="A26" s="1232" t="s">
        <v>1446</v>
      </c>
      <c r="B26" s="1227" t="s">
        <v>1447</v>
      </c>
      <c r="C26" s="1226" t="s">
        <v>1448</v>
      </c>
      <c r="D26" s="1227" t="s">
        <v>1449</v>
      </c>
      <c r="E26" s="1227"/>
      <c r="F26" s="1227"/>
      <c r="G26" s="1227"/>
      <c r="H26" s="1227"/>
      <c r="I26" s="1227"/>
      <c r="J26" s="1228"/>
    </row>
    <row r="27" spans="1:10" s="450" customFormat="1" ht="11.25" thickBot="1" x14ac:dyDescent="0.25">
      <c r="A27" s="1225" t="s">
        <v>1450</v>
      </c>
      <c r="B27" s="1227" t="s">
        <v>1451</v>
      </c>
      <c r="C27" s="1227" t="s">
        <v>1452</v>
      </c>
      <c r="D27" s="1226" t="s">
        <v>1453</v>
      </c>
      <c r="E27" s="1231" t="s">
        <v>1454</v>
      </c>
      <c r="F27" s="1227" t="s">
        <v>1455</v>
      </c>
      <c r="G27" s="1227"/>
      <c r="H27" s="1227"/>
      <c r="I27" s="1227"/>
      <c r="J27" s="1228"/>
    </row>
    <row r="28" spans="1:10" s="450" customFormat="1" ht="11.25" thickBot="1" x14ac:dyDescent="0.25">
      <c r="A28" s="1225" t="s">
        <v>180</v>
      </c>
      <c r="B28" s="1227"/>
      <c r="C28" s="1227"/>
      <c r="D28" s="1227"/>
      <c r="E28" s="1227"/>
      <c r="F28" s="1227"/>
      <c r="G28" s="1227"/>
      <c r="H28" s="1227"/>
      <c r="I28" s="1227"/>
      <c r="J28" s="1228"/>
    </row>
    <row r="29" spans="1:10" s="450" customFormat="1" ht="10.5" x14ac:dyDescent="0.2">
      <c r="A29" s="1600" t="s">
        <v>1091</v>
      </c>
      <c r="B29" s="1600" t="s">
        <v>1092</v>
      </c>
      <c r="C29" s="1600"/>
      <c r="D29" s="1600"/>
      <c r="E29" s="1600"/>
      <c r="F29" s="1627" t="s">
        <v>1093</v>
      </c>
      <c r="G29" s="1600"/>
      <c r="H29" s="1600"/>
      <c r="I29" s="1600" t="s">
        <v>1094</v>
      </c>
      <c r="J29" s="1623" t="s">
        <v>1441</v>
      </c>
    </row>
    <row r="30" spans="1:10" s="450" customFormat="1" ht="11.25" thickBot="1" x14ac:dyDescent="0.25">
      <c r="A30" s="1601"/>
      <c r="B30" s="1601"/>
      <c r="C30" s="1601"/>
      <c r="D30" s="1601"/>
      <c r="E30" s="1601"/>
      <c r="F30" s="1629"/>
      <c r="G30" s="1601"/>
      <c r="H30" s="1601"/>
      <c r="I30" s="1601"/>
      <c r="J30" s="1625"/>
    </row>
    <row r="31" spans="1:10" s="450" customFormat="1" ht="74.25" thickBot="1" x14ac:dyDescent="0.25">
      <c r="A31" s="1229" t="s">
        <v>1095</v>
      </c>
      <c r="B31" s="1218" t="s">
        <v>1456</v>
      </c>
      <c r="C31" s="1228"/>
      <c r="D31" s="1228"/>
      <c r="E31" s="1218"/>
      <c r="F31" s="1218"/>
      <c r="G31" s="1233">
        <v>5000</v>
      </c>
      <c r="H31" s="1218"/>
      <c r="I31" s="1218" t="s">
        <v>1457</v>
      </c>
      <c r="J31" s="1218" t="s">
        <v>1439</v>
      </c>
    </row>
    <row r="32" spans="1:10" s="450" customFormat="1" ht="10.5" x14ac:dyDescent="0.2">
      <c r="A32" s="1600" t="s">
        <v>1458</v>
      </c>
      <c r="B32" s="1600" t="s">
        <v>1096</v>
      </c>
      <c r="C32" s="1600"/>
      <c r="D32" s="1600"/>
      <c r="E32" s="1600"/>
      <c r="F32" s="1627">
        <v>10</v>
      </c>
      <c r="G32" s="1627">
        <v>7</v>
      </c>
      <c r="H32" s="1627"/>
      <c r="I32" s="1600" t="s">
        <v>1459</v>
      </c>
      <c r="J32" s="1600" t="s">
        <v>1460</v>
      </c>
    </row>
    <row r="33" spans="1:10" s="450" customFormat="1" ht="11.25" thickBot="1" x14ac:dyDescent="0.25">
      <c r="A33" s="1601"/>
      <c r="B33" s="1601"/>
      <c r="C33" s="1601"/>
      <c r="D33" s="1601"/>
      <c r="E33" s="1601"/>
      <c r="F33" s="1629"/>
      <c r="G33" s="1629"/>
      <c r="H33" s="1629"/>
      <c r="I33" s="1601"/>
      <c r="J33" s="1601"/>
    </row>
    <row r="34" spans="1:10" s="450" customFormat="1" ht="11.25" thickBot="1" x14ac:dyDescent="0.25">
      <c r="A34" s="1225" t="s">
        <v>82</v>
      </c>
      <c r="B34" s="1227"/>
      <c r="C34" s="1227"/>
      <c r="D34" s="1227"/>
      <c r="E34" s="1227"/>
      <c r="F34" s="1227"/>
      <c r="G34" s="1227"/>
      <c r="H34" s="1227"/>
      <c r="I34" s="1227"/>
      <c r="J34" s="1228"/>
    </row>
    <row r="35" spans="1:10" s="450" customFormat="1" ht="74.25" thickBot="1" x14ac:dyDescent="0.25">
      <c r="A35" s="1229" t="s">
        <v>1461</v>
      </c>
      <c r="B35" s="1218" t="s">
        <v>1097</v>
      </c>
      <c r="C35" s="1218"/>
      <c r="D35" s="1218"/>
      <c r="E35" s="1230" t="s">
        <v>1098</v>
      </c>
      <c r="F35" s="1230" t="s">
        <v>1099</v>
      </c>
      <c r="G35" s="1230" t="s">
        <v>1462</v>
      </c>
      <c r="H35" s="1218"/>
      <c r="I35" s="1218" t="s">
        <v>1463</v>
      </c>
      <c r="J35" s="1218" t="s">
        <v>1445</v>
      </c>
    </row>
    <row r="36" spans="1:10" s="450" customFormat="1" ht="21.75" thickBot="1" x14ac:dyDescent="0.25">
      <c r="A36" s="1232" t="s">
        <v>1464</v>
      </c>
      <c r="B36" s="1227" t="s">
        <v>1465</v>
      </c>
      <c r="C36" s="1227" t="s">
        <v>1466</v>
      </c>
      <c r="D36" s="1231" t="s">
        <v>1467</v>
      </c>
      <c r="E36" s="1227" t="s">
        <v>1468</v>
      </c>
      <c r="F36" s="1231" t="s">
        <v>1469</v>
      </c>
      <c r="G36" s="1231" t="s">
        <v>1470</v>
      </c>
      <c r="H36" s="1227" t="s">
        <v>1471</v>
      </c>
      <c r="I36" s="1227" t="s">
        <v>1472</v>
      </c>
      <c r="J36" s="1224"/>
    </row>
    <row r="37" spans="1:10" s="450" customFormat="1" ht="11.25" thickBot="1" x14ac:dyDescent="0.25">
      <c r="A37" s="1234" t="s">
        <v>180</v>
      </c>
      <c r="B37" s="1227"/>
      <c r="C37" s="1227"/>
      <c r="D37" s="1227"/>
      <c r="E37" s="1227"/>
      <c r="F37" s="1227"/>
      <c r="G37" s="1227"/>
      <c r="H37" s="1227"/>
      <c r="I37" s="1227"/>
      <c r="J37" s="1228"/>
    </row>
    <row r="38" spans="1:10" s="450" customFormat="1" ht="10.5" x14ac:dyDescent="0.2">
      <c r="A38" s="1600" t="s">
        <v>1101</v>
      </c>
      <c r="B38" s="1600" t="s">
        <v>1102</v>
      </c>
      <c r="C38" s="1600"/>
      <c r="D38" s="1600"/>
      <c r="E38" s="1627"/>
      <c r="F38" s="1627">
        <v>664</v>
      </c>
      <c r="G38" s="1627"/>
      <c r="H38" s="1627"/>
      <c r="I38" s="1600" t="s">
        <v>1473</v>
      </c>
      <c r="J38" s="1235" t="s">
        <v>1441</v>
      </c>
    </row>
    <row r="39" spans="1:10" s="450" customFormat="1" ht="10.5" x14ac:dyDescent="0.2">
      <c r="A39" s="1622"/>
      <c r="B39" s="1622"/>
      <c r="C39" s="1622"/>
      <c r="D39" s="1622"/>
      <c r="E39" s="1628"/>
      <c r="F39" s="1628"/>
      <c r="G39" s="1628"/>
      <c r="H39" s="1628"/>
      <c r="I39" s="1622"/>
      <c r="J39" s="1219"/>
    </row>
    <row r="40" spans="1:10" s="450" customFormat="1" ht="63.75" thickBot="1" x14ac:dyDescent="0.25">
      <c r="A40" s="1601"/>
      <c r="B40" s="1601"/>
      <c r="C40" s="1601"/>
      <c r="D40" s="1601"/>
      <c r="E40" s="1629"/>
      <c r="F40" s="1629"/>
      <c r="G40" s="1629"/>
      <c r="H40" s="1629"/>
      <c r="I40" s="1601"/>
      <c r="J40" s="1218" t="s">
        <v>1474</v>
      </c>
    </row>
    <row r="41" spans="1:10" s="450" customFormat="1" ht="11.25" thickBot="1" x14ac:dyDescent="0.25">
      <c r="A41" s="1232" t="s">
        <v>1475</v>
      </c>
      <c r="B41" s="1227" t="s">
        <v>1476</v>
      </c>
      <c r="C41" s="1227" t="s">
        <v>1477</v>
      </c>
      <c r="D41" s="1227" t="s">
        <v>1478</v>
      </c>
      <c r="E41" s="1231" t="s">
        <v>1479</v>
      </c>
      <c r="F41" s="1227" t="s">
        <v>1480</v>
      </c>
      <c r="G41" s="1227"/>
      <c r="H41" s="1227"/>
      <c r="I41" s="1227"/>
      <c r="J41" s="1228"/>
    </row>
    <row r="42" spans="1:10" s="450" customFormat="1" ht="11.25" thickBot="1" x14ac:dyDescent="0.25">
      <c r="A42" s="1232" t="s">
        <v>1481</v>
      </c>
      <c r="B42" s="1227" t="s">
        <v>1482</v>
      </c>
      <c r="C42" s="1227" t="s">
        <v>1483</v>
      </c>
      <c r="D42" s="1226" t="s">
        <v>1484</v>
      </c>
      <c r="E42" s="1227" t="s">
        <v>1485</v>
      </c>
      <c r="F42" s="1227" t="s">
        <v>1486</v>
      </c>
      <c r="G42" s="1227"/>
      <c r="H42" s="1227"/>
      <c r="I42" s="1227"/>
      <c r="J42" s="1228"/>
    </row>
    <row r="43" spans="1:10" s="450" customFormat="1" ht="11.25" thickBot="1" x14ac:dyDescent="0.25">
      <c r="A43" s="1225" t="s">
        <v>180</v>
      </c>
      <c r="B43" s="1227"/>
      <c r="C43" s="1227"/>
      <c r="D43" s="1227"/>
      <c r="E43" s="1227"/>
      <c r="F43" s="1227"/>
      <c r="G43" s="1227"/>
      <c r="H43" s="1227"/>
      <c r="I43" s="1227"/>
      <c r="J43" s="1228"/>
    </row>
    <row r="44" spans="1:10" s="450" customFormat="1" ht="21.75" thickBot="1" x14ac:dyDescent="0.25">
      <c r="A44" s="1225" t="s">
        <v>1487</v>
      </c>
      <c r="B44" s="1227" t="s">
        <v>1488</v>
      </c>
      <c r="C44" s="1227" t="s">
        <v>1489</v>
      </c>
      <c r="D44" s="1227" t="s">
        <v>1490</v>
      </c>
      <c r="E44" s="1227" t="s">
        <v>1491</v>
      </c>
      <c r="F44" s="1227" t="s">
        <v>1492</v>
      </c>
      <c r="G44" s="1227"/>
      <c r="H44" s="1227"/>
      <c r="I44" s="1227"/>
      <c r="J44" s="1228"/>
    </row>
    <row r="45" spans="1:10" s="450" customFormat="1" ht="11.25" thickBot="1" x14ac:dyDescent="0.25">
      <c r="A45" s="1225" t="s">
        <v>180</v>
      </c>
      <c r="B45" s="1227"/>
      <c r="C45" s="1227"/>
      <c r="D45" s="1227"/>
      <c r="E45" s="1227"/>
      <c r="F45" s="1227"/>
      <c r="G45" s="1227"/>
      <c r="H45" s="1227"/>
      <c r="I45" s="1227"/>
      <c r="J45" s="1228"/>
    </row>
    <row r="46" spans="1:10" s="450" customFormat="1" ht="32.25" thickBot="1" x14ac:dyDescent="0.25">
      <c r="A46" s="1229" t="s">
        <v>1103</v>
      </c>
      <c r="B46" s="1218" t="s">
        <v>1104</v>
      </c>
      <c r="C46" s="1218"/>
      <c r="D46" s="1218"/>
      <c r="E46" s="1218"/>
      <c r="F46" s="1230" t="s">
        <v>1105</v>
      </c>
      <c r="G46" s="1218"/>
      <c r="H46" s="1218"/>
      <c r="I46" s="1218" t="s">
        <v>1106</v>
      </c>
      <c r="J46" s="1228" t="s">
        <v>1441</v>
      </c>
    </row>
    <row r="47" spans="1:10" s="450" customFormat="1" ht="21.75" thickBot="1" x14ac:dyDescent="0.25">
      <c r="A47" s="1225" t="s">
        <v>1493</v>
      </c>
      <c r="B47" s="1231" t="s">
        <v>1494</v>
      </c>
      <c r="C47" s="1227" t="s">
        <v>1495</v>
      </c>
      <c r="D47" s="1227"/>
      <c r="E47" s="1227"/>
      <c r="F47" s="1227"/>
      <c r="G47" s="1227"/>
      <c r="H47" s="1227"/>
      <c r="I47" s="1227"/>
      <c r="J47" s="1228"/>
    </row>
    <row r="48" spans="1:10" s="450" customFormat="1" ht="21.75" thickBot="1" x14ac:dyDescent="0.25">
      <c r="A48" s="1232" t="s">
        <v>1496</v>
      </c>
      <c r="B48" s="1227" t="s">
        <v>1488</v>
      </c>
      <c r="C48" s="1227" t="s">
        <v>1497</v>
      </c>
      <c r="D48" s="1226" t="s">
        <v>1498</v>
      </c>
      <c r="E48" s="1227" t="s">
        <v>1499</v>
      </c>
      <c r="F48" s="1227" t="s">
        <v>1500</v>
      </c>
      <c r="G48" s="1231" t="s">
        <v>1501</v>
      </c>
      <c r="H48" s="1227" t="s">
        <v>1502</v>
      </c>
      <c r="I48" s="1227"/>
      <c r="J48" s="1228"/>
    </row>
    <row r="49" spans="1:10" s="450" customFormat="1" ht="11.25" thickBot="1" x14ac:dyDescent="0.25">
      <c r="A49" s="1225" t="s">
        <v>180</v>
      </c>
      <c r="B49" s="1227"/>
      <c r="C49" s="1227"/>
      <c r="D49" s="1227"/>
      <c r="E49" s="1227"/>
      <c r="F49" s="1227"/>
      <c r="G49" s="1227"/>
      <c r="H49" s="1227"/>
      <c r="I49" s="1227"/>
      <c r="J49" s="1228"/>
    </row>
    <row r="50" spans="1:10" s="450" customFormat="1" ht="32.25" thickBot="1" x14ac:dyDescent="0.25">
      <c r="A50" s="1229" t="s">
        <v>1107</v>
      </c>
      <c r="B50" s="1218" t="s">
        <v>501</v>
      </c>
      <c r="C50" s="1218"/>
      <c r="D50" s="1218"/>
      <c r="E50" s="1230" t="s">
        <v>1503</v>
      </c>
      <c r="F50" s="1230" t="s">
        <v>1504</v>
      </c>
      <c r="G50" s="1230" t="s">
        <v>1505</v>
      </c>
      <c r="H50" s="1218"/>
      <c r="I50" s="1218" t="s">
        <v>1506</v>
      </c>
      <c r="J50" s="1218" t="s">
        <v>1445</v>
      </c>
    </row>
    <row r="51" spans="1:10" s="450" customFormat="1" ht="11.25" thickBot="1" x14ac:dyDescent="0.25">
      <c r="A51" s="1225" t="s">
        <v>82</v>
      </c>
      <c r="B51" s="1227"/>
      <c r="C51" s="1227"/>
      <c r="D51" s="1227"/>
      <c r="E51" s="1227"/>
      <c r="F51" s="1227"/>
      <c r="G51" s="1227"/>
      <c r="H51" s="1227"/>
      <c r="I51" s="1227"/>
      <c r="J51" s="1228"/>
    </row>
    <row r="52" spans="1:10" s="450" customFormat="1" ht="10.5" x14ac:dyDescent="0.2">
      <c r="A52" s="1600" t="s">
        <v>1507</v>
      </c>
      <c r="B52" s="1600" t="s">
        <v>500</v>
      </c>
      <c r="C52" s="1600"/>
      <c r="D52" s="1627" t="s">
        <v>1508</v>
      </c>
      <c r="E52" s="1627" t="s">
        <v>1508</v>
      </c>
      <c r="F52" s="1627" t="s">
        <v>1508</v>
      </c>
      <c r="G52" s="1627" t="s">
        <v>1509</v>
      </c>
      <c r="H52" s="1600"/>
      <c r="I52" s="1600" t="s">
        <v>1510</v>
      </c>
      <c r="J52" s="1600" t="s">
        <v>1445</v>
      </c>
    </row>
    <row r="53" spans="1:10" s="450" customFormat="1" ht="11.25" thickBot="1" x14ac:dyDescent="0.25">
      <c r="A53" s="1601"/>
      <c r="B53" s="1601"/>
      <c r="C53" s="1601"/>
      <c r="D53" s="1629"/>
      <c r="E53" s="1629"/>
      <c r="F53" s="1629"/>
      <c r="G53" s="1629"/>
      <c r="H53" s="1601"/>
      <c r="I53" s="1601"/>
      <c r="J53" s="1601"/>
    </row>
    <row r="54" spans="1:10" s="450" customFormat="1" ht="10.5" x14ac:dyDescent="0.2">
      <c r="A54" s="1600" t="s">
        <v>1511</v>
      </c>
      <c r="B54" s="1600" t="s">
        <v>1108</v>
      </c>
      <c r="C54" s="1600"/>
      <c r="D54" s="1600"/>
      <c r="E54" s="1630"/>
      <c r="F54" s="1630"/>
      <c r="G54" s="1627">
        <v>88</v>
      </c>
      <c r="H54" s="1600"/>
      <c r="I54" s="1600" t="s">
        <v>1512</v>
      </c>
      <c r="J54" s="1600" t="s">
        <v>1513</v>
      </c>
    </row>
    <row r="55" spans="1:10" s="450" customFormat="1" ht="11.25" thickBot="1" x14ac:dyDescent="0.25">
      <c r="A55" s="1601"/>
      <c r="B55" s="1601"/>
      <c r="C55" s="1601"/>
      <c r="D55" s="1601"/>
      <c r="E55" s="1631"/>
      <c r="F55" s="1631"/>
      <c r="G55" s="1629"/>
      <c r="H55" s="1601"/>
      <c r="I55" s="1601"/>
      <c r="J55" s="1601"/>
    </row>
    <row r="56" spans="1:10" s="450" customFormat="1" ht="21.75" thickBot="1" x14ac:dyDescent="0.25">
      <c r="A56" s="1225" t="s">
        <v>1514</v>
      </c>
      <c r="B56" s="1227" t="s">
        <v>1515</v>
      </c>
      <c r="C56" s="1226" t="s">
        <v>1516</v>
      </c>
      <c r="D56" s="1227" t="s">
        <v>1517</v>
      </c>
      <c r="E56" s="1227" t="s">
        <v>1518</v>
      </c>
      <c r="F56" s="1227" t="s">
        <v>1519</v>
      </c>
      <c r="G56" s="1227" t="s">
        <v>1520</v>
      </c>
      <c r="H56" s="1227" t="s">
        <v>1521</v>
      </c>
      <c r="I56" s="1227" t="s">
        <v>1522</v>
      </c>
      <c r="J56" s="1228"/>
    </row>
    <row r="57" spans="1:10" s="450" customFormat="1" ht="11.25" thickBot="1" x14ac:dyDescent="0.25">
      <c r="A57" s="1225" t="s">
        <v>180</v>
      </c>
      <c r="B57" s="1227"/>
      <c r="C57" s="1227"/>
      <c r="D57" s="1227"/>
      <c r="E57" s="1227"/>
      <c r="F57" s="1227"/>
      <c r="G57" s="1227"/>
      <c r="H57" s="1227"/>
      <c r="I57" s="1227"/>
      <c r="J57" s="1228"/>
    </row>
    <row r="58" spans="1:10" s="450" customFormat="1" ht="84.75" thickBot="1" x14ac:dyDescent="0.25">
      <c r="A58" s="1229" t="s">
        <v>1109</v>
      </c>
      <c r="B58" s="1218" t="s">
        <v>502</v>
      </c>
      <c r="C58" s="1218"/>
      <c r="D58" s="1218"/>
      <c r="E58" s="1230" t="s">
        <v>372</v>
      </c>
      <c r="F58" s="1218"/>
      <c r="G58" s="1218"/>
      <c r="H58" s="1218"/>
      <c r="I58" s="1218" t="s">
        <v>1110</v>
      </c>
      <c r="J58" s="1218" t="s">
        <v>1523</v>
      </c>
    </row>
    <row r="59" spans="1:10" s="450" customFormat="1" ht="21.75" thickBot="1" x14ac:dyDescent="0.25">
      <c r="A59" s="1225" t="s">
        <v>1524</v>
      </c>
      <c r="B59" s="1227" t="s">
        <v>1525</v>
      </c>
      <c r="C59" s="1227" t="s">
        <v>1526</v>
      </c>
      <c r="D59" s="1231" t="s">
        <v>1527</v>
      </c>
      <c r="E59" s="1227" t="s">
        <v>1528</v>
      </c>
      <c r="F59" s="1227"/>
      <c r="G59" s="1227"/>
      <c r="H59" s="1227"/>
      <c r="I59" s="1227"/>
      <c r="J59" s="1228"/>
    </row>
    <row r="60" spans="1:10" s="450" customFormat="1" ht="11.25" thickBot="1" x14ac:dyDescent="0.25">
      <c r="A60" s="1225" t="s">
        <v>180</v>
      </c>
      <c r="B60" s="1227"/>
      <c r="C60" s="1227"/>
      <c r="D60" s="1227"/>
      <c r="E60" s="1227"/>
      <c r="F60" s="1227"/>
      <c r="G60" s="1227"/>
      <c r="H60" s="1227"/>
      <c r="I60" s="1227"/>
      <c r="J60" s="1228"/>
    </row>
    <row r="61" spans="1:10" s="450" customFormat="1" ht="53.25" thickBot="1" x14ac:dyDescent="0.25">
      <c r="A61" s="1229" t="s">
        <v>1111</v>
      </c>
      <c r="B61" s="1218" t="s">
        <v>1112</v>
      </c>
      <c r="C61" s="1218"/>
      <c r="D61" s="1218"/>
      <c r="E61" s="1230"/>
      <c r="F61" s="1230">
        <v>86</v>
      </c>
      <c r="G61" s="1230">
        <v>4</v>
      </c>
      <c r="H61" s="1230"/>
      <c r="I61" s="1218" t="s">
        <v>1529</v>
      </c>
      <c r="J61" s="1218" t="s">
        <v>1445</v>
      </c>
    </row>
    <row r="62" spans="1:10" s="450" customFormat="1" ht="11.25" thickBot="1" x14ac:dyDescent="0.25">
      <c r="A62" s="1225" t="s">
        <v>82</v>
      </c>
      <c r="B62" s="1227"/>
      <c r="C62" s="1227"/>
      <c r="D62" s="1227"/>
      <c r="E62" s="1227"/>
      <c r="F62" s="1227"/>
      <c r="G62" s="1227"/>
      <c r="H62" s="1227"/>
      <c r="I62" s="1227"/>
      <c r="J62" s="1228"/>
    </row>
    <row r="63" spans="1:10" s="450" customFormat="1" ht="10.5" x14ac:dyDescent="0.2">
      <c r="A63" s="1600" t="s">
        <v>1530</v>
      </c>
      <c r="B63" s="1600" t="s">
        <v>1531</v>
      </c>
      <c r="C63" s="1600"/>
      <c r="D63" s="1600"/>
      <c r="E63" s="1600"/>
      <c r="F63" s="1600"/>
      <c r="G63" s="1627">
        <v>960</v>
      </c>
      <c r="H63" s="1600"/>
      <c r="I63" s="1600" t="s">
        <v>1532</v>
      </c>
      <c r="J63" s="1219" t="s">
        <v>1533</v>
      </c>
    </row>
    <row r="64" spans="1:10" s="450" customFormat="1" ht="21.75" thickBot="1" x14ac:dyDescent="0.25">
      <c r="A64" s="1601"/>
      <c r="B64" s="1601"/>
      <c r="C64" s="1601"/>
      <c r="D64" s="1601"/>
      <c r="E64" s="1601"/>
      <c r="F64" s="1601"/>
      <c r="G64" s="1629"/>
      <c r="H64" s="1601"/>
      <c r="I64" s="1601"/>
      <c r="J64" s="1218" t="s">
        <v>1534</v>
      </c>
    </row>
    <row r="65" spans="1:10" s="450" customFormat="1" x14ac:dyDescent="0.2">
      <c r="A65" s="1212"/>
      <c r="B65" s="1212"/>
      <c r="C65" s="1212"/>
      <c r="D65" s="1212"/>
      <c r="E65" s="1212"/>
      <c r="F65" s="1212"/>
      <c r="G65" s="1212"/>
      <c r="H65" s="1212"/>
      <c r="I65" s="1212"/>
      <c r="J65" s="1212"/>
    </row>
    <row r="66" spans="1:10" s="450" customFormat="1" x14ac:dyDescent="0.2">
      <c r="A66" s="1212"/>
      <c r="B66" s="1212"/>
      <c r="C66" s="1212"/>
      <c r="D66" s="1212"/>
      <c r="E66" s="1212"/>
      <c r="F66" s="1212"/>
      <c r="G66" s="1212"/>
      <c r="H66" s="1212"/>
      <c r="I66" s="1212"/>
      <c r="J66" s="1212"/>
    </row>
    <row r="67" spans="1:10" s="450" customFormat="1" x14ac:dyDescent="0.2">
      <c r="A67" s="1236" t="s">
        <v>1422</v>
      </c>
      <c r="B67" s="1212"/>
      <c r="C67" s="1212"/>
      <c r="D67" s="1212"/>
      <c r="E67" s="1212"/>
      <c r="F67" s="1212"/>
      <c r="G67" s="1212"/>
      <c r="H67" s="1212"/>
      <c r="I67" s="1212"/>
      <c r="J67" s="1212"/>
    </row>
    <row r="68" spans="1:10" s="450" customFormat="1" x14ac:dyDescent="0.2">
      <c r="A68" s="1237" t="s">
        <v>1423</v>
      </c>
      <c r="B68" s="1212"/>
      <c r="C68" s="1212"/>
      <c r="D68" s="1212"/>
      <c r="E68" s="1212"/>
      <c r="F68" s="1212"/>
      <c r="G68" s="1212"/>
      <c r="H68" s="1212"/>
      <c r="I68" s="1212"/>
      <c r="J68" s="1212"/>
    </row>
    <row r="69" spans="1:10" s="450" customFormat="1" x14ac:dyDescent="0.2">
      <c r="A69" s="1237" t="s">
        <v>1424</v>
      </c>
      <c r="B69" s="1212"/>
      <c r="C69" s="1212"/>
      <c r="D69" s="1212"/>
      <c r="E69" s="1212"/>
      <c r="F69" s="1212"/>
      <c r="G69" s="1212"/>
      <c r="H69" s="1212"/>
      <c r="I69" s="1212"/>
      <c r="J69" s="1212"/>
    </row>
    <row r="70" spans="1:10" s="450" customFormat="1" x14ac:dyDescent="0.2">
      <c r="A70" s="1237" t="s">
        <v>1425</v>
      </c>
      <c r="B70" s="1212"/>
      <c r="C70" s="1212"/>
      <c r="D70" s="1212"/>
      <c r="E70" s="1212"/>
      <c r="F70" s="1212"/>
      <c r="G70" s="1212"/>
      <c r="H70" s="1212"/>
      <c r="I70" s="1212"/>
      <c r="J70" s="1212"/>
    </row>
    <row r="71" spans="1:10" s="450" customFormat="1" x14ac:dyDescent="0.2">
      <c r="A71" s="1237" t="s">
        <v>1426</v>
      </c>
      <c r="B71" s="1212"/>
      <c r="C71" s="1212"/>
      <c r="D71" s="1212"/>
      <c r="E71" s="1212"/>
      <c r="F71" s="1212"/>
      <c r="G71" s="1212"/>
      <c r="H71" s="1212"/>
      <c r="I71" s="1212"/>
      <c r="J71" s="1212"/>
    </row>
    <row r="72" spans="1:10" s="450" customFormat="1" x14ac:dyDescent="0.2">
      <c r="A72" s="1238"/>
      <c r="B72" s="1212"/>
      <c r="C72" s="1212"/>
      <c r="D72" s="1212"/>
      <c r="E72" s="1212"/>
      <c r="F72" s="1212"/>
      <c r="G72" s="1212"/>
      <c r="H72" s="1212"/>
      <c r="I72" s="1212"/>
      <c r="J72" s="1212"/>
    </row>
    <row r="73" spans="1:10" s="450" customFormat="1" ht="10.5" x14ac:dyDescent="0.2"/>
    <row r="74" spans="1:10" s="450" customFormat="1" ht="10.5" x14ac:dyDescent="0.2"/>
    <row r="75" spans="1:10" s="450" customFormat="1" ht="10.5" x14ac:dyDescent="0.2"/>
    <row r="76" spans="1:10" s="450" customFormat="1" ht="10.5" x14ac:dyDescent="0.2"/>
    <row r="77" spans="1:10" s="450" customFormat="1" ht="10.5" x14ac:dyDescent="0.2"/>
    <row r="78" spans="1:10" s="450" customFormat="1" ht="10.5" x14ac:dyDescent="0.2"/>
    <row r="79" spans="1:10" s="450" customFormat="1" ht="10.5" x14ac:dyDescent="0.2"/>
    <row r="80" spans="1:10" s="450" customFormat="1" ht="10.5" x14ac:dyDescent="0.2"/>
    <row r="81" s="450" customFormat="1" ht="10.5" x14ac:dyDescent="0.2"/>
    <row r="82" s="450" customFormat="1" ht="10.5" x14ac:dyDescent="0.2"/>
    <row r="83" s="450" customFormat="1" ht="10.5" x14ac:dyDescent="0.2"/>
    <row r="84" s="450" customFormat="1" ht="10.5" x14ac:dyDescent="0.2"/>
    <row r="85" s="450" customFormat="1" ht="10.5" x14ac:dyDescent="0.2"/>
    <row r="86" s="450" customFormat="1" ht="10.5" x14ac:dyDescent="0.2"/>
    <row r="87" s="450" customFormat="1" ht="10.5" x14ac:dyDescent="0.2"/>
    <row r="88" s="450" customFormat="1" ht="10.5" x14ac:dyDescent="0.2"/>
    <row r="89" s="450" customFormat="1" ht="10.5" x14ac:dyDescent="0.2"/>
    <row r="90" s="450" customFormat="1" ht="10.5" x14ac:dyDescent="0.2"/>
    <row r="91" s="450" customFormat="1" ht="10.5" x14ac:dyDescent="0.2"/>
    <row r="92" s="450" customFormat="1" ht="10.5" x14ac:dyDescent="0.2"/>
    <row r="93" s="450" customFormat="1" ht="10.5" x14ac:dyDescent="0.2"/>
    <row r="94" s="450" customFormat="1" ht="10.5" x14ac:dyDescent="0.2"/>
    <row r="95" s="450" customFormat="1" ht="10.5" x14ac:dyDescent="0.2"/>
    <row r="96" s="450" customFormat="1" ht="10.5" x14ac:dyDescent="0.2"/>
    <row r="97" s="450" customFormat="1" ht="10.5" x14ac:dyDescent="0.2"/>
    <row r="98" s="450" customFormat="1" ht="10.5" x14ac:dyDescent="0.2"/>
    <row r="99" s="450" customFormat="1" ht="10.5" x14ac:dyDescent="0.2"/>
    <row r="100" s="450" customFormat="1" ht="10.5" x14ac:dyDescent="0.2"/>
    <row r="101" s="450" customFormat="1" ht="10.5" x14ac:dyDescent="0.2"/>
    <row r="102" s="450" customFormat="1" ht="10.5" x14ac:dyDescent="0.2"/>
    <row r="103" s="450" customFormat="1" ht="10.5" x14ac:dyDescent="0.2"/>
    <row r="104" s="450" customFormat="1" ht="10.5" x14ac:dyDescent="0.2"/>
    <row r="105" s="450" customFormat="1" ht="10.5" x14ac:dyDescent="0.2"/>
    <row r="106" s="450" customFormat="1" ht="10.5" x14ac:dyDescent="0.2"/>
    <row r="107" s="450" customFormat="1" ht="10.5" x14ac:dyDescent="0.2"/>
    <row r="108" s="450" customFormat="1" ht="10.5" x14ac:dyDescent="0.2"/>
    <row r="109" s="450" customFormat="1" ht="10.5" x14ac:dyDescent="0.2"/>
    <row r="110" s="450" customFormat="1" ht="10.5" x14ac:dyDescent="0.2"/>
    <row r="111" s="450" customFormat="1" ht="10.5" x14ac:dyDescent="0.2"/>
    <row r="112" s="450" customFormat="1" ht="10.5" x14ac:dyDescent="0.2"/>
    <row r="113" s="450" customFormat="1" ht="10.5" x14ac:dyDescent="0.2"/>
    <row r="114" s="450" customFormat="1" ht="10.5" x14ac:dyDescent="0.2"/>
    <row r="115" s="450" customFormat="1" ht="10.5" x14ac:dyDescent="0.2"/>
  </sheetData>
  <mergeCells count="80">
    <mergeCell ref="I63:I64"/>
    <mergeCell ref="A63:A64"/>
    <mergeCell ref="B63:B64"/>
    <mergeCell ref="C63:C64"/>
    <mergeCell ref="D63:D64"/>
    <mergeCell ref="E63:E64"/>
    <mergeCell ref="G38:G40"/>
    <mergeCell ref="H38:H40"/>
    <mergeCell ref="F63:F64"/>
    <mergeCell ref="G63:G64"/>
    <mergeCell ref="H63:H64"/>
    <mergeCell ref="J52:J53"/>
    <mergeCell ref="A54:A55"/>
    <mergeCell ref="B54:B55"/>
    <mergeCell ref="C54:C55"/>
    <mergeCell ref="D54:D55"/>
    <mergeCell ref="E54:E55"/>
    <mergeCell ref="F54:F55"/>
    <mergeCell ref="G54:G55"/>
    <mergeCell ref="H54:H55"/>
    <mergeCell ref="I54:I55"/>
    <mergeCell ref="J54:J55"/>
    <mergeCell ref="I38:I40"/>
    <mergeCell ref="A52:A53"/>
    <mergeCell ref="B52:B53"/>
    <mergeCell ref="C52:C53"/>
    <mergeCell ref="D52:D53"/>
    <mergeCell ref="E52:E53"/>
    <mergeCell ref="F52:F53"/>
    <mergeCell ref="G52:G53"/>
    <mergeCell ref="H52:H53"/>
    <mergeCell ref="I52:I53"/>
    <mergeCell ref="A38:A40"/>
    <mergeCell ref="B38:B40"/>
    <mergeCell ref="C38:C40"/>
    <mergeCell ref="D38:D40"/>
    <mergeCell ref="E38:E40"/>
    <mergeCell ref="F38:F40"/>
    <mergeCell ref="I32:I33"/>
    <mergeCell ref="J32:J33"/>
    <mergeCell ref="A32:A33"/>
    <mergeCell ref="B32:B33"/>
    <mergeCell ref="C32:C33"/>
    <mergeCell ref="D32:D33"/>
    <mergeCell ref="E32:E33"/>
    <mergeCell ref="F32:F33"/>
    <mergeCell ref="G32:G33"/>
    <mergeCell ref="H32:H33"/>
    <mergeCell ref="F29:F30"/>
    <mergeCell ref="G29:G30"/>
    <mergeCell ref="H29:H30"/>
    <mergeCell ref="I29:I30"/>
    <mergeCell ref="J29:J30"/>
    <mergeCell ref="I15:I16"/>
    <mergeCell ref="J15:J16"/>
    <mergeCell ref="A23:A25"/>
    <mergeCell ref="B23:B25"/>
    <mergeCell ref="C23:C25"/>
    <mergeCell ref="D23:D25"/>
    <mergeCell ref="E23:E25"/>
    <mergeCell ref="F23:F25"/>
    <mergeCell ref="G23:G25"/>
    <mergeCell ref="H23:H25"/>
    <mergeCell ref="I23:I25"/>
    <mergeCell ref="J23:J25"/>
    <mergeCell ref="A15:A16"/>
    <mergeCell ref="B15:B16"/>
    <mergeCell ref="A1:H1"/>
    <mergeCell ref="A2:H2"/>
    <mergeCell ref="B4:H4"/>
    <mergeCell ref="A5:A6"/>
    <mergeCell ref="B5:B6"/>
    <mergeCell ref="G5:G6"/>
    <mergeCell ref="H5:H6"/>
    <mergeCell ref="A3:H3"/>
    <mergeCell ref="A29:A30"/>
    <mergeCell ref="B29:B30"/>
    <mergeCell ref="C29:C30"/>
    <mergeCell ref="D29:D30"/>
    <mergeCell ref="E29:E30"/>
  </mergeCells>
  <hyperlinks>
    <hyperlink ref="B5" location="_ftn1" display="_ftn1"/>
    <hyperlink ref="C6" location="_ftn2" display="_ftn2"/>
    <hyperlink ref="D6" location="_ftn3" display="_ftn3"/>
    <hyperlink ref="E6" location="_ftn4" display="_ftn4"/>
    <hyperlink ref="F6" location="_ftn5" display="_ftn5"/>
    <hyperlink ref="A67" location="_ftnref1" display="_ftnref1"/>
    <hyperlink ref="A68" location="_ftnref2" display="_ftnref2"/>
    <hyperlink ref="A69" location="_ftnref3" display="_ftnref3"/>
    <hyperlink ref="A70" location="_ftnref4" display="_ftnref4"/>
    <hyperlink ref="A71" location="_ftnref5" display="_ftnref5"/>
  </hyperlinks>
  <pageMargins left="0.47244094488188981" right="0.27559055118110237" top="0.6692913385826772" bottom="0.47244094488188981" header="0.31496062992125984" footer="0.31496062992125984"/>
  <pageSetup paperSize="9" scale="98" orientation="landscape" r:id="rId1"/>
  <headerFooter scaleWithDoc="0">
    <oddHeader>&amp;L&amp;"Verdana,Normal"&amp;8PROGEFAZ - PROFISCO&amp;C&amp;"Verdana,Normal"&amp;8 11º RELATÓRIO DE PROGRESSO
2º Semestre de 2014&amp;RSEFA - Pará</oddHeader>
    <oddFooter>&amp;L&amp;"Verdana,Normal"&amp;8&amp;A&amp;R&amp;"Verdana,Normal"&amp;8&amp;P/&amp;N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9"/>
  <sheetViews>
    <sheetView showGridLines="0" workbookViewId="0">
      <selection activeCell="G48" sqref="G48"/>
    </sheetView>
  </sheetViews>
  <sheetFormatPr defaultRowHeight="12.75" x14ac:dyDescent="0.2"/>
  <cols>
    <col min="1" max="1" width="4.42578125" style="174" customWidth="1"/>
    <col min="2" max="2" width="14.7109375" style="4" customWidth="1"/>
    <col min="3" max="3" width="38.7109375" style="4" customWidth="1"/>
    <col min="4" max="4" width="37.7109375" style="4" customWidth="1"/>
    <col min="5" max="5" width="24.7109375" style="4" customWidth="1"/>
    <col min="6" max="7" width="11.7109375" style="5" customWidth="1"/>
    <col min="8" max="16384" width="9.140625" style="4"/>
  </cols>
  <sheetData>
    <row r="1" spans="1:72" s="22" customFormat="1" ht="26.1" customHeight="1" x14ac:dyDescent="0.2">
      <c r="A1" s="1641"/>
      <c r="B1" s="1642"/>
      <c r="C1" s="1642"/>
      <c r="D1" s="1642"/>
      <c r="E1" s="1642"/>
      <c r="F1" s="1642"/>
      <c r="G1" s="1643"/>
      <c r="H1" s="21"/>
      <c r="I1" s="21"/>
      <c r="J1" s="74"/>
      <c r="K1" s="24"/>
      <c r="L1" s="24"/>
      <c r="M1" s="21"/>
      <c r="N1" s="21"/>
      <c r="O1" s="21"/>
      <c r="P1" s="74"/>
      <c r="Q1" s="74"/>
      <c r="R1" s="23"/>
      <c r="S1" s="24"/>
      <c r="T1" s="24"/>
      <c r="U1" s="24"/>
      <c r="V1" s="21"/>
      <c r="W1" s="21"/>
      <c r="X1" s="21"/>
      <c r="Y1" s="21"/>
      <c r="Z1" s="21"/>
      <c r="AA1" s="21"/>
      <c r="AB1" s="21"/>
      <c r="AC1" s="74"/>
      <c r="AD1" s="74"/>
      <c r="AE1" s="23"/>
      <c r="AF1" s="24"/>
      <c r="AG1" s="24"/>
      <c r="AH1" s="24"/>
      <c r="AI1" s="21"/>
      <c r="AJ1" s="21"/>
      <c r="AK1" s="21"/>
      <c r="AL1" s="21"/>
      <c r="AM1" s="21"/>
      <c r="AN1" s="21"/>
      <c r="AO1" s="21"/>
      <c r="AP1" s="74"/>
      <c r="AQ1" s="74"/>
      <c r="AR1" s="23"/>
      <c r="AS1" s="24"/>
      <c r="AT1" s="24"/>
      <c r="AU1" s="24"/>
      <c r="AV1" s="21"/>
      <c r="AW1" s="21"/>
      <c r="AX1" s="21"/>
      <c r="AY1" s="21"/>
      <c r="AZ1" s="21"/>
      <c r="BA1" s="21"/>
      <c r="BB1" s="21"/>
      <c r="BC1" s="25"/>
      <c r="BD1" s="25"/>
      <c r="BE1" s="25"/>
      <c r="BF1" s="25"/>
      <c r="BG1" s="25"/>
      <c r="BH1" s="25"/>
      <c r="BI1" s="25"/>
      <c r="BJ1" s="25"/>
      <c r="BK1" s="25"/>
      <c r="BL1" s="25"/>
      <c r="BM1" s="25"/>
      <c r="BN1" s="25"/>
      <c r="BO1" s="25"/>
      <c r="BP1" s="25"/>
      <c r="BQ1" s="25"/>
      <c r="BR1" s="25"/>
      <c r="BS1" s="25"/>
      <c r="BT1" s="25"/>
    </row>
    <row r="2" spans="1:72" ht="13.5" customHeight="1" x14ac:dyDescent="0.2">
      <c r="A2" s="1644" t="s">
        <v>392</v>
      </c>
      <c r="B2" s="1645"/>
      <c r="C2" s="1645"/>
      <c r="D2" s="1645"/>
      <c r="E2" s="1645"/>
      <c r="F2" s="1645"/>
      <c r="G2" s="1646"/>
    </row>
    <row r="3" spans="1:72" ht="12.95" customHeight="1" x14ac:dyDescent="0.2">
      <c r="A3" s="1647" t="s">
        <v>393</v>
      </c>
      <c r="B3" s="1647"/>
      <c r="C3" s="1647"/>
      <c r="D3" s="1647" t="s">
        <v>394</v>
      </c>
      <c r="E3" s="1647" t="s">
        <v>395</v>
      </c>
      <c r="F3" s="1647"/>
      <c r="G3" s="1647"/>
    </row>
    <row r="4" spans="1:72" ht="12.95" customHeight="1" x14ac:dyDescent="0.2">
      <c r="A4" s="1647"/>
      <c r="B4" s="1647"/>
      <c r="C4" s="1647"/>
      <c r="D4" s="1647"/>
      <c r="E4" s="871" t="s">
        <v>396</v>
      </c>
      <c r="F4" s="1647" t="s">
        <v>397</v>
      </c>
      <c r="G4" s="1647"/>
    </row>
    <row r="5" spans="1:72" ht="17.100000000000001" customHeight="1" x14ac:dyDescent="0.2">
      <c r="A5" s="899" t="s">
        <v>362</v>
      </c>
      <c r="B5" s="1638" t="s">
        <v>398</v>
      </c>
      <c r="C5" s="1638"/>
      <c r="D5" s="1638" t="s">
        <v>257</v>
      </c>
      <c r="E5" s="1638" t="s">
        <v>399</v>
      </c>
      <c r="F5" s="1638" t="s">
        <v>400</v>
      </c>
      <c r="G5" s="1638"/>
    </row>
    <row r="6" spans="1:72" ht="17.100000000000001" customHeight="1" x14ac:dyDescent="0.2">
      <c r="A6" s="899" t="s">
        <v>363</v>
      </c>
      <c r="B6" s="1638" t="s">
        <v>401</v>
      </c>
      <c r="C6" s="1638"/>
      <c r="D6" s="1638"/>
      <c r="E6" s="1638"/>
      <c r="F6" s="1638"/>
      <c r="G6" s="1638"/>
    </row>
    <row r="7" spans="1:72" ht="17.100000000000001" customHeight="1" x14ac:dyDescent="0.2">
      <c r="A7" s="899" t="s">
        <v>364</v>
      </c>
      <c r="B7" s="1638" t="s">
        <v>402</v>
      </c>
      <c r="C7" s="1638"/>
      <c r="D7" s="1638"/>
      <c r="E7" s="1638"/>
      <c r="F7" s="1638"/>
      <c r="G7" s="1638"/>
    </row>
    <row r="8" spans="1:72" ht="17.100000000000001" customHeight="1" x14ac:dyDescent="0.2">
      <c r="A8" s="899" t="s">
        <v>365</v>
      </c>
      <c r="B8" s="1638" t="s">
        <v>403</v>
      </c>
      <c r="C8" s="1638"/>
      <c r="D8" s="1638"/>
      <c r="E8" s="1638"/>
      <c r="F8" s="1638"/>
      <c r="G8" s="1638"/>
    </row>
    <row r="9" spans="1:72" ht="17.100000000000001" customHeight="1" x14ac:dyDescent="0.2">
      <c r="A9" s="899" t="s">
        <v>366</v>
      </c>
      <c r="B9" s="1638" t="s">
        <v>404</v>
      </c>
      <c r="C9" s="1638"/>
      <c r="D9" s="1638"/>
      <c r="E9" s="1638"/>
      <c r="F9" s="1638"/>
      <c r="G9" s="1638"/>
    </row>
    <row r="10" spans="1:72" ht="17.100000000000001" customHeight="1" x14ac:dyDescent="0.2">
      <c r="A10" s="899" t="s">
        <v>367</v>
      </c>
      <c r="B10" s="1638" t="s">
        <v>405</v>
      </c>
      <c r="C10" s="1638"/>
      <c r="D10" s="1638"/>
      <c r="E10" s="1638"/>
      <c r="F10" s="1638"/>
      <c r="G10" s="1638"/>
    </row>
    <row r="12" spans="1:72" s="171" customFormat="1" ht="18.75" hidden="1" customHeight="1" x14ac:dyDescent="0.2">
      <c r="A12" s="1639" t="s">
        <v>361</v>
      </c>
      <c r="B12" s="1650" t="s">
        <v>406</v>
      </c>
      <c r="C12" s="1648" t="s">
        <v>2</v>
      </c>
      <c r="D12" s="1649"/>
      <c r="E12" s="1650" t="s">
        <v>394</v>
      </c>
      <c r="F12" s="1648" t="s">
        <v>395</v>
      </c>
      <c r="G12" s="1653"/>
    </row>
    <row r="13" spans="1:72" s="171" customFormat="1" ht="27" hidden="1" customHeight="1" x14ac:dyDescent="0.2">
      <c r="A13" s="1640"/>
      <c r="B13" s="1651"/>
      <c r="C13" s="285" t="s">
        <v>407</v>
      </c>
      <c r="D13" s="285" t="s">
        <v>408</v>
      </c>
      <c r="E13" s="1652"/>
      <c r="F13" s="175" t="s">
        <v>396</v>
      </c>
      <c r="G13" s="292" t="s">
        <v>397</v>
      </c>
    </row>
    <row r="14" spans="1:72" s="171" customFormat="1" ht="60.75" hidden="1" customHeight="1" x14ac:dyDescent="0.2">
      <c r="A14" s="77">
        <v>1</v>
      </c>
      <c r="B14" s="304" t="s">
        <v>409</v>
      </c>
      <c r="C14" s="304" t="s">
        <v>540</v>
      </c>
      <c r="D14" s="304"/>
      <c r="E14" s="81" t="s">
        <v>571</v>
      </c>
      <c r="F14" s="173" t="s">
        <v>592</v>
      </c>
      <c r="G14" s="293" t="s">
        <v>400</v>
      </c>
    </row>
    <row r="15" spans="1:72" s="171" customFormat="1" ht="26.1" hidden="1" customHeight="1" x14ac:dyDescent="0.2">
      <c r="A15" s="77">
        <v>2</v>
      </c>
      <c r="B15" s="304" t="s">
        <v>504</v>
      </c>
      <c r="C15" s="304" t="s">
        <v>541</v>
      </c>
      <c r="D15" s="304"/>
      <c r="E15" s="81" t="s">
        <v>360</v>
      </c>
      <c r="F15" s="173" t="s">
        <v>400</v>
      </c>
      <c r="G15" s="293" t="s">
        <v>400</v>
      </c>
    </row>
    <row r="16" spans="1:72" s="171" customFormat="1" ht="50.1" hidden="1" customHeight="1" x14ac:dyDescent="0.2">
      <c r="A16" s="77">
        <v>3</v>
      </c>
      <c r="B16" s="304" t="s">
        <v>505</v>
      </c>
      <c r="C16" s="304"/>
      <c r="D16" s="304" t="s">
        <v>561</v>
      </c>
      <c r="E16" s="81" t="s">
        <v>360</v>
      </c>
      <c r="F16" s="173" t="s">
        <v>400</v>
      </c>
      <c r="G16" s="293" t="s">
        <v>400</v>
      </c>
    </row>
    <row r="17" spans="1:7" s="171" customFormat="1" ht="27.95" hidden="1" customHeight="1" x14ac:dyDescent="0.2">
      <c r="A17" s="77">
        <v>4</v>
      </c>
      <c r="B17" s="176" t="s">
        <v>506</v>
      </c>
      <c r="C17" s="176" t="s">
        <v>542</v>
      </c>
      <c r="D17" s="176"/>
      <c r="E17" s="286" t="s">
        <v>360</v>
      </c>
      <c r="F17" s="177" t="s">
        <v>400</v>
      </c>
      <c r="G17" s="294" t="s">
        <v>400</v>
      </c>
    </row>
    <row r="18" spans="1:7" s="171" customFormat="1" ht="44.1" hidden="1" customHeight="1" x14ac:dyDescent="0.2">
      <c r="A18" s="77">
        <v>5</v>
      </c>
      <c r="B18" s="304" t="s">
        <v>507</v>
      </c>
      <c r="C18" s="304" t="s">
        <v>543</v>
      </c>
      <c r="D18" s="304"/>
      <c r="E18" s="81"/>
      <c r="F18" s="173"/>
      <c r="G18" s="293" t="s">
        <v>400</v>
      </c>
    </row>
    <row r="19" spans="1:7" s="171" customFormat="1" ht="27.95" hidden="1" customHeight="1" x14ac:dyDescent="0.2">
      <c r="A19" s="77">
        <v>6</v>
      </c>
      <c r="B19" s="304" t="s">
        <v>508</v>
      </c>
      <c r="C19" s="304"/>
      <c r="D19" s="304" t="s">
        <v>562</v>
      </c>
      <c r="E19" s="81" t="s">
        <v>572</v>
      </c>
      <c r="F19" s="173" t="s">
        <v>509</v>
      </c>
      <c r="G19" s="293" t="s">
        <v>400</v>
      </c>
    </row>
    <row r="20" spans="1:7" s="171" customFormat="1" ht="17.100000000000001" hidden="1" customHeight="1" x14ac:dyDescent="0.2">
      <c r="A20" s="77">
        <v>7</v>
      </c>
      <c r="B20" s="304" t="s">
        <v>510</v>
      </c>
      <c r="C20" s="304"/>
      <c r="D20" s="304" t="s">
        <v>563</v>
      </c>
      <c r="E20" s="81" t="s">
        <v>503</v>
      </c>
      <c r="F20" s="173" t="s">
        <v>400</v>
      </c>
      <c r="G20" s="293" t="s">
        <v>400</v>
      </c>
    </row>
    <row r="21" spans="1:7" s="171" customFormat="1" ht="33.75" hidden="1" x14ac:dyDescent="0.2">
      <c r="A21" s="77">
        <v>8</v>
      </c>
      <c r="B21" s="304" t="s">
        <v>511</v>
      </c>
      <c r="C21" s="304"/>
      <c r="D21" s="304" t="s">
        <v>564</v>
      </c>
      <c r="E21" s="81" t="s">
        <v>573</v>
      </c>
      <c r="F21" s="173" t="s">
        <v>509</v>
      </c>
      <c r="G21" s="293" t="s">
        <v>400</v>
      </c>
    </row>
    <row r="22" spans="1:7" s="171" customFormat="1" ht="27.95" hidden="1" customHeight="1" x14ac:dyDescent="0.2">
      <c r="A22" s="77">
        <v>9</v>
      </c>
      <c r="B22" s="304" t="s">
        <v>512</v>
      </c>
      <c r="C22" s="304" t="s">
        <v>544</v>
      </c>
      <c r="D22" s="304"/>
      <c r="E22" s="81" t="s">
        <v>574</v>
      </c>
      <c r="F22" s="173" t="s">
        <v>513</v>
      </c>
      <c r="G22" s="293" t="s">
        <v>400</v>
      </c>
    </row>
    <row r="23" spans="1:7" s="171" customFormat="1" ht="44.1" hidden="1" customHeight="1" x14ac:dyDescent="0.2">
      <c r="A23" s="77">
        <v>10</v>
      </c>
      <c r="B23" s="304" t="s">
        <v>514</v>
      </c>
      <c r="C23" s="304" t="s">
        <v>545</v>
      </c>
      <c r="D23" s="304"/>
      <c r="E23" s="81" t="s">
        <v>575</v>
      </c>
      <c r="F23" s="173" t="s">
        <v>513</v>
      </c>
      <c r="G23" s="293" t="s">
        <v>400</v>
      </c>
    </row>
    <row r="24" spans="1:7" s="171" customFormat="1" ht="27.95" hidden="1" customHeight="1" x14ac:dyDescent="0.2">
      <c r="A24" s="77">
        <v>11</v>
      </c>
      <c r="B24" s="304" t="s">
        <v>515</v>
      </c>
      <c r="C24" s="304" t="s">
        <v>546</v>
      </c>
      <c r="D24" s="304"/>
      <c r="E24" s="81" t="s">
        <v>576</v>
      </c>
      <c r="F24" s="173" t="s">
        <v>516</v>
      </c>
      <c r="G24" s="293" t="s">
        <v>400</v>
      </c>
    </row>
    <row r="25" spans="1:7" s="171" customFormat="1" ht="44.1" hidden="1" customHeight="1" x14ac:dyDescent="0.2">
      <c r="A25" s="77">
        <v>12</v>
      </c>
      <c r="B25" s="304" t="s">
        <v>517</v>
      </c>
      <c r="C25" s="304" t="s">
        <v>547</v>
      </c>
      <c r="D25" s="304"/>
      <c r="E25" s="81" t="s">
        <v>577</v>
      </c>
      <c r="F25" s="173" t="s">
        <v>509</v>
      </c>
      <c r="G25" s="293" t="s">
        <v>400</v>
      </c>
    </row>
    <row r="26" spans="1:7" s="171" customFormat="1" ht="44.1" hidden="1" customHeight="1" x14ac:dyDescent="0.2">
      <c r="A26" s="77">
        <v>13</v>
      </c>
      <c r="B26" s="304" t="s">
        <v>518</v>
      </c>
      <c r="C26" s="304"/>
      <c r="D26" s="304" t="s">
        <v>565</v>
      </c>
      <c r="E26" s="81" t="s">
        <v>578</v>
      </c>
      <c r="F26" s="173" t="s">
        <v>513</v>
      </c>
      <c r="G26" s="293" t="s">
        <v>400</v>
      </c>
    </row>
    <row r="27" spans="1:7" s="171" customFormat="1" ht="27.95" hidden="1" customHeight="1" x14ac:dyDescent="0.2">
      <c r="A27" s="77">
        <v>14</v>
      </c>
      <c r="B27" s="304" t="s">
        <v>519</v>
      </c>
      <c r="C27" s="304" t="s">
        <v>548</v>
      </c>
      <c r="D27" s="304"/>
      <c r="E27" s="81" t="s">
        <v>579</v>
      </c>
      <c r="F27" s="173" t="s">
        <v>513</v>
      </c>
      <c r="G27" s="293" t="s">
        <v>400</v>
      </c>
    </row>
    <row r="28" spans="1:7" s="171" customFormat="1" ht="27.95" hidden="1" customHeight="1" x14ac:dyDescent="0.2">
      <c r="A28" s="295">
        <v>15</v>
      </c>
      <c r="B28" s="176" t="s">
        <v>520</v>
      </c>
      <c r="C28" s="176" t="s">
        <v>549</v>
      </c>
      <c r="D28" s="176"/>
      <c r="E28" s="286" t="s">
        <v>579</v>
      </c>
      <c r="F28" s="177" t="s">
        <v>513</v>
      </c>
      <c r="G28" s="294" t="s">
        <v>400</v>
      </c>
    </row>
    <row r="29" spans="1:7" s="171" customFormat="1" ht="56.25" hidden="1" x14ac:dyDescent="0.2">
      <c r="A29" s="77">
        <v>16</v>
      </c>
      <c r="B29" s="304" t="s">
        <v>521</v>
      </c>
      <c r="C29" s="304" t="s">
        <v>550</v>
      </c>
      <c r="D29" s="304"/>
      <c r="E29" s="81" t="s">
        <v>580</v>
      </c>
      <c r="F29" s="173" t="s">
        <v>513</v>
      </c>
      <c r="G29" s="293" t="s">
        <v>400</v>
      </c>
    </row>
    <row r="30" spans="1:7" s="171" customFormat="1" ht="44.1" hidden="1" customHeight="1" x14ac:dyDescent="0.2">
      <c r="A30" s="77">
        <v>17</v>
      </c>
      <c r="B30" s="304" t="s">
        <v>522</v>
      </c>
      <c r="C30" s="304"/>
      <c r="D30" s="304" t="s">
        <v>566</v>
      </c>
      <c r="E30" s="81" t="s">
        <v>580</v>
      </c>
      <c r="F30" s="173" t="s">
        <v>513</v>
      </c>
      <c r="G30" s="293" t="s">
        <v>400</v>
      </c>
    </row>
    <row r="31" spans="1:7" s="171" customFormat="1" ht="27.95" hidden="1" customHeight="1" x14ac:dyDescent="0.2">
      <c r="A31" s="77">
        <v>18</v>
      </c>
      <c r="B31" s="304" t="s">
        <v>523</v>
      </c>
      <c r="C31" s="304" t="s">
        <v>551</v>
      </c>
      <c r="D31" s="304"/>
      <c r="E31" s="81" t="s">
        <v>581</v>
      </c>
      <c r="F31" s="173" t="s">
        <v>513</v>
      </c>
      <c r="G31" s="293" t="s">
        <v>400</v>
      </c>
    </row>
    <row r="32" spans="1:7" s="171" customFormat="1" ht="44.1" hidden="1" customHeight="1" x14ac:dyDescent="0.2">
      <c r="A32" s="77">
        <v>19</v>
      </c>
      <c r="B32" s="304" t="s">
        <v>524</v>
      </c>
      <c r="C32" s="304"/>
      <c r="D32" s="304" t="s">
        <v>567</v>
      </c>
      <c r="E32" s="81" t="s">
        <v>582</v>
      </c>
      <c r="F32" s="173" t="s">
        <v>525</v>
      </c>
      <c r="G32" s="293" t="s">
        <v>525</v>
      </c>
    </row>
    <row r="33" spans="1:7" s="171" customFormat="1" ht="44.1" hidden="1" customHeight="1" x14ac:dyDescent="0.2">
      <c r="A33" s="77">
        <v>20</v>
      </c>
      <c r="B33" s="304" t="s">
        <v>526</v>
      </c>
      <c r="C33" s="304" t="s">
        <v>552</v>
      </c>
      <c r="D33" s="304"/>
      <c r="E33" s="81" t="s">
        <v>583</v>
      </c>
      <c r="F33" s="173" t="s">
        <v>509</v>
      </c>
      <c r="G33" s="293" t="s">
        <v>400</v>
      </c>
    </row>
    <row r="34" spans="1:7" s="171" customFormat="1" ht="44.1" hidden="1" customHeight="1" x14ac:dyDescent="0.2">
      <c r="A34" s="77">
        <v>21</v>
      </c>
      <c r="B34" s="304" t="s">
        <v>527</v>
      </c>
      <c r="C34" s="304" t="s">
        <v>553</v>
      </c>
      <c r="D34" s="304"/>
      <c r="E34" s="81" t="s">
        <v>584</v>
      </c>
      <c r="F34" s="173" t="s">
        <v>513</v>
      </c>
      <c r="G34" s="293" t="s">
        <v>400</v>
      </c>
    </row>
    <row r="35" spans="1:7" s="171" customFormat="1" ht="44.1" hidden="1" customHeight="1" x14ac:dyDescent="0.2">
      <c r="A35" s="77">
        <v>22</v>
      </c>
      <c r="B35" s="304" t="s">
        <v>528</v>
      </c>
      <c r="C35" s="304" t="s">
        <v>554</v>
      </c>
      <c r="D35" s="304"/>
      <c r="E35" s="81" t="s">
        <v>585</v>
      </c>
      <c r="F35" s="173" t="s">
        <v>509</v>
      </c>
      <c r="G35" s="293" t="s">
        <v>400</v>
      </c>
    </row>
    <row r="36" spans="1:7" s="171" customFormat="1" ht="62.1" hidden="1" customHeight="1" x14ac:dyDescent="0.2">
      <c r="A36" s="77">
        <v>23</v>
      </c>
      <c r="B36" s="304" t="s">
        <v>529</v>
      </c>
      <c r="C36" s="304" t="s">
        <v>555</v>
      </c>
      <c r="D36" s="304"/>
      <c r="E36" s="81" t="s">
        <v>586</v>
      </c>
      <c r="F36" s="173" t="s">
        <v>513</v>
      </c>
      <c r="G36" s="293" t="s">
        <v>400</v>
      </c>
    </row>
    <row r="37" spans="1:7" s="171" customFormat="1" ht="44.1" hidden="1" customHeight="1" x14ac:dyDescent="0.2">
      <c r="A37" s="77">
        <v>24</v>
      </c>
      <c r="B37" s="304" t="s">
        <v>530</v>
      </c>
      <c r="C37" s="304"/>
      <c r="D37" s="304" t="s">
        <v>568</v>
      </c>
      <c r="E37" s="81" t="s">
        <v>587</v>
      </c>
      <c r="F37" s="173" t="s">
        <v>400</v>
      </c>
      <c r="G37" s="293" t="s">
        <v>400</v>
      </c>
    </row>
    <row r="38" spans="1:7" s="171" customFormat="1" ht="44.1" hidden="1" customHeight="1" x14ac:dyDescent="0.2">
      <c r="A38" s="77">
        <v>25</v>
      </c>
      <c r="B38" s="304" t="s">
        <v>531</v>
      </c>
      <c r="C38" s="304" t="s">
        <v>556</v>
      </c>
      <c r="D38" s="304"/>
      <c r="E38" s="81" t="s">
        <v>588</v>
      </c>
      <c r="F38" s="173" t="s">
        <v>532</v>
      </c>
      <c r="G38" s="293" t="s">
        <v>400</v>
      </c>
    </row>
    <row r="39" spans="1:7" s="171" customFormat="1" ht="27.95" hidden="1" customHeight="1" x14ac:dyDescent="0.2">
      <c r="A39" s="77">
        <v>26</v>
      </c>
      <c r="B39" s="304" t="s">
        <v>533</v>
      </c>
      <c r="C39" s="304" t="s">
        <v>557</v>
      </c>
      <c r="D39" s="304"/>
      <c r="E39" s="81" t="s">
        <v>589</v>
      </c>
      <c r="F39" s="173" t="s">
        <v>534</v>
      </c>
      <c r="G39" s="293" t="s">
        <v>400</v>
      </c>
    </row>
    <row r="40" spans="1:7" s="171" customFormat="1" ht="27.95" hidden="1" customHeight="1" x14ac:dyDescent="0.2">
      <c r="A40" s="77">
        <v>27</v>
      </c>
      <c r="B40" s="304" t="s">
        <v>535</v>
      </c>
      <c r="C40" s="304" t="s">
        <v>558</v>
      </c>
      <c r="D40" s="304"/>
      <c r="E40" s="81" t="s">
        <v>590</v>
      </c>
      <c r="F40" s="173" t="s">
        <v>400</v>
      </c>
      <c r="G40" s="293" t="s">
        <v>400</v>
      </c>
    </row>
    <row r="41" spans="1:7" s="171" customFormat="1" ht="57.75" hidden="1" customHeight="1" x14ac:dyDescent="0.2">
      <c r="A41" s="77">
        <v>28</v>
      </c>
      <c r="B41" s="304" t="s">
        <v>536</v>
      </c>
      <c r="C41" s="304"/>
      <c r="D41" s="304" t="s">
        <v>569</v>
      </c>
      <c r="E41" s="81" t="s">
        <v>591</v>
      </c>
      <c r="F41" s="173" t="s">
        <v>400</v>
      </c>
      <c r="G41" s="293" t="s">
        <v>400</v>
      </c>
    </row>
    <row r="42" spans="1:7" s="171" customFormat="1" ht="27.95" hidden="1" customHeight="1" x14ac:dyDescent="0.2">
      <c r="A42" s="77">
        <v>29</v>
      </c>
      <c r="B42" s="304" t="s">
        <v>537</v>
      </c>
      <c r="C42" s="304" t="s">
        <v>559</v>
      </c>
      <c r="D42" s="304"/>
      <c r="E42" s="81" t="s">
        <v>360</v>
      </c>
      <c r="F42" s="173" t="s">
        <v>400</v>
      </c>
      <c r="G42" s="293" t="s">
        <v>400</v>
      </c>
    </row>
    <row r="43" spans="1:7" s="171" customFormat="1" ht="27.95" hidden="1" customHeight="1" x14ac:dyDescent="0.2">
      <c r="A43" s="77">
        <v>30</v>
      </c>
      <c r="B43" s="304" t="s">
        <v>538</v>
      </c>
      <c r="C43" s="304" t="s">
        <v>560</v>
      </c>
      <c r="D43" s="304"/>
      <c r="E43" s="81" t="s">
        <v>360</v>
      </c>
      <c r="F43" s="173" t="s">
        <v>400</v>
      </c>
      <c r="G43" s="293" t="s">
        <v>400</v>
      </c>
    </row>
    <row r="44" spans="1:7" s="171" customFormat="1" ht="44.1" hidden="1" customHeight="1" thickBot="1" x14ac:dyDescent="0.25">
      <c r="A44" s="296">
        <v>31</v>
      </c>
      <c r="B44" s="297" t="s">
        <v>539</v>
      </c>
      <c r="C44" s="297"/>
      <c r="D44" s="297" t="s">
        <v>570</v>
      </c>
      <c r="E44" s="298" t="s">
        <v>360</v>
      </c>
      <c r="F44" s="299" t="s">
        <v>400</v>
      </c>
      <c r="G44" s="300" t="s">
        <v>400</v>
      </c>
    </row>
    <row r="45" spans="1:7" hidden="1" x14ac:dyDescent="0.2">
      <c r="E45" s="6"/>
    </row>
    <row r="46" spans="1:7" ht="13.5" hidden="1" thickBot="1" x14ac:dyDescent="0.25"/>
    <row r="47" spans="1:7" ht="22.5" customHeight="1" x14ac:dyDescent="0.2">
      <c r="A47" s="1632" t="s">
        <v>361</v>
      </c>
      <c r="B47" s="1636" t="s">
        <v>1241</v>
      </c>
      <c r="C47" s="1634" t="s">
        <v>2</v>
      </c>
      <c r="D47" s="1635"/>
      <c r="E47" s="1636" t="s">
        <v>394</v>
      </c>
      <c r="F47" s="1634" t="s">
        <v>395</v>
      </c>
      <c r="G47" s="1635"/>
    </row>
    <row r="48" spans="1:7" ht="22.5" customHeight="1" x14ac:dyDescent="0.2">
      <c r="A48" s="1633"/>
      <c r="B48" s="1637"/>
      <c r="C48" s="898" t="s">
        <v>407</v>
      </c>
      <c r="D48" s="898" t="s">
        <v>408</v>
      </c>
      <c r="E48" s="1637"/>
      <c r="F48" s="898" t="s">
        <v>396</v>
      </c>
      <c r="G48" s="898" t="s">
        <v>397</v>
      </c>
    </row>
    <row r="49" spans="1:7" s="171" customFormat="1" ht="26.1" customHeight="1" x14ac:dyDescent="0.2">
      <c r="A49" s="900" t="s">
        <v>362</v>
      </c>
      <c r="B49" s="872" t="s">
        <v>1201</v>
      </c>
      <c r="C49" s="872" t="s">
        <v>1202</v>
      </c>
      <c r="D49" s="872"/>
      <c r="E49" s="872" t="s">
        <v>1203</v>
      </c>
      <c r="F49" s="895" t="s">
        <v>400</v>
      </c>
      <c r="G49" s="895"/>
    </row>
    <row r="50" spans="1:7" s="171" customFormat="1" ht="26.1" customHeight="1" x14ac:dyDescent="0.2">
      <c r="A50" s="900" t="s">
        <v>363</v>
      </c>
      <c r="B50" s="872" t="s">
        <v>1204</v>
      </c>
      <c r="C50" s="872" t="s">
        <v>1205</v>
      </c>
      <c r="D50" s="872"/>
      <c r="E50" s="872" t="s">
        <v>1206</v>
      </c>
      <c r="F50" s="895" t="s">
        <v>400</v>
      </c>
      <c r="G50" s="895"/>
    </row>
    <row r="51" spans="1:7" s="171" customFormat="1" ht="26.1" customHeight="1" x14ac:dyDescent="0.2">
      <c r="A51" s="900" t="s">
        <v>364</v>
      </c>
      <c r="B51" s="872" t="s">
        <v>1207</v>
      </c>
      <c r="C51" s="872"/>
      <c r="D51" s="872" t="s">
        <v>1208</v>
      </c>
      <c r="E51" s="872"/>
      <c r="F51" s="895" t="s">
        <v>400</v>
      </c>
      <c r="G51" s="895"/>
    </row>
    <row r="52" spans="1:7" s="171" customFormat="1" ht="26.1" customHeight="1" x14ac:dyDescent="0.2">
      <c r="A52" s="900" t="s">
        <v>365</v>
      </c>
      <c r="B52" s="872" t="s">
        <v>1209</v>
      </c>
      <c r="C52" s="872" t="s">
        <v>1210</v>
      </c>
      <c r="D52" s="872"/>
      <c r="E52" s="872"/>
      <c r="F52" s="895" t="s">
        <v>400</v>
      </c>
      <c r="G52" s="895"/>
    </row>
    <row r="53" spans="1:7" s="171" customFormat="1" ht="26.1" customHeight="1" x14ac:dyDescent="0.2">
      <c r="A53" s="900" t="s">
        <v>366</v>
      </c>
      <c r="B53" s="896" t="s">
        <v>1211</v>
      </c>
      <c r="C53" s="896" t="s">
        <v>1212</v>
      </c>
      <c r="D53" s="872"/>
      <c r="E53" s="872"/>
      <c r="F53" s="897" t="s">
        <v>400</v>
      </c>
      <c r="G53" s="872"/>
    </row>
    <row r="54" spans="1:7" s="171" customFormat="1" ht="26.1" customHeight="1" x14ac:dyDescent="0.2">
      <c r="A54" s="900" t="s">
        <v>310</v>
      </c>
      <c r="B54" s="872" t="s">
        <v>1213</v>
      </c>
      <c r="C54" s="872" t="s">
        <v>1214</v>
      </c>
      <c r="D54" s="872"/>
      <c r="E54" s="872"/>
      <c r="F54" s="895" t="s">
        <v>400</v>
      </c>
      <c r="G54" s="895"/>
    </row>
    <row r="55" spans="1:7" s="171" customFormat="1" ht="26.1" customHeight="1" x14ac:dyDescent="0.2">
      <c r="A55" s="900" t="s">
        <v>274</v>
      </c>
      <c r="B55" s="872" t="s">
        <v>518</v>
      </c>
      <c r="C55" s="872"/>
      <c r="D55" s="872" t="s">
        <v>1024</v>
      </c>
      <c r="E55" s="872"/>
      <c r="F55" s="895"/>
      <c r="G55" s="895"/>
    </row>
    <row r="56" spans="1:7" s="171" customFormat="1" ht="26.1" customHeight="1" x14ac:dyDescent="0.2">
      <c r="A56" s="900" t="s">
        <v>275</v>
      </c>
      <c r="B56" s="872" t="s">
        <v>1215</v>
      </c>
      <c r="C56" s="872" t="s">
        <v>1100</v>
      </c>
      <c r="D56" s="872"/>
      <c r="E56" s="872"/>
      <c r="F56" s="895" t="s">
        <v>400</v>
      </c>
      <c r="G56" s="895"/>
    </row>
    <row r="57" spans="1:7" s="171" customFormat="1" ht="26.1" customHeight="1" x14ac:dyDescent="0.2">
      <c r="A57" s="900" t="s">
        <v>276</v>
      </c>
      <c r="B57" s="872" t="s">
        <v>1216</v>
      </c>
      <c r="C57" s="872" t="s">
        <v>1217</v>
      </c>
      <c r="D57" s="872"/>
      <c r="E57" s="872"/>
      <c r="F57" s="895" t="s">
        <v>400</v>
      </c>
      <c r="G57" s="895"/>
    </row>
    <row r="58" spans="1:7" s="171" customFormat="1" ht="35.1" customHeight="1" x14ac:dyDescent="0.2">
      <c r="A58" s="900" t="s">
        <v>277</v>
      </c>
      <c r="B58" s="872" t="s">
        <v>1218</v>
      </c>
      <c r="C58" s="872" t="s">
        <v>1219</v>
      </c>
      <c r="D58" s="872"/>
      <c r="E58" s="872" t="s">
        <v>1220</v>
      </c>
      <c r="F58" s="895" t="s">
        <v>400</v>
      </c>
      <c r="G58" s="895"/>
    </row>
    <row r="59" spans="1:7" s="171" customFormat="1" ht="26.1" customHeight="1" x14ac:dyDescent="0.2">
      <c r="A59" s="900" t="s">
        <v>278</v>
      </c>
      <c r="B59" s="872" t="s">
        <v>1221</v>
      </c>
      <c r="C59" s="872" t="s">
        <v>1104</v>
      </c>
      <c r="D59" s="872"/>
      <c r="E59" s="872" t="s">
        <v>1222</v>
      </c>
      <c r="F59" s="895"/>
      <c r="G59" s="895"/>
    </row>
    <row r="60" spans="1:7" s="171" customFormat="1" ht="44.1" customHeight="1" x14ac:dyDescent="0.2">
      <c r="A60" s="900" t="s">
        <v>279</v>
      </c>
      <c r="B60" s="872" t="s">
        <v>1223</v>
      </c>
      <c r="C60" s="872" t="s">
        <v>1224</v>
      </c>
      <c r="D60" s="872"/>
      <c r="E60" s="872" t="s">
        <v>1225</v>
      </c>
      <c r="F60" s="895"/>
      <c r="G60" s="895"/>
    </row>
    <row r="61" spans="1:7" s="171" customFormat="1" ht="35.1" customHeight="1" x14ac:dyDescent="0.2">
      <c r="A61" s="900" t="s">
        <v>280</v>
      </c>
      <c r="B61" s="872" t="s">
        <v>539</v>
      </c>
      <c r="C61" s="872"/>
      <c r="D61" s="872" t="s">
        <v>1226</v>
      </c>
      <c r="E61" s="872" t="s">
        <v>1227</v>
      </c>
      <c r="F61" s="895"/>
      <c r="G61" s="895"/>
    </row>
    <row r="62" spans="1:7" s="171" customFormat="1" ht="35.1" customHeight="1" x14ac:dyDescent="0.2">
      <c r="A62" s="900" t="s">
        <v>281</v>
      </c>
      <c r="B62" s="872" t="s">
        <v>1228</v>
      </c>
      <c r="C62" s="872"/>
      <c r="D62" s="872" t="s">
        <v>1229</v>
      </c>
      <c r="E62" s="872" t="s">
        <v>1230</v>
      </c>
      <c r="F62" s="895"/>
      <c r="G62" s="895"/>
    </row>
    <row r="63" spans="1:7" s="171" customFormat="1" ht="44.1" customHeight="1" x14ac:dyDescent="0.2">
      <c r="A63" s="900" t="s">
        <v>282</v>
      </c>
      <c r="B63" s="872" t="s">
        <v>1231</v>
      </c>
      <c r="C63" s="872" t="s">
        <v>1232</v>
      </c>
      <c r="D63" s="872"/>
      <c r="E63" s="872" t="s">
        <v>1233</v>
      </c>
      <c r="F63" s="895"/>
      <c r="G63" s="895"/>
    </row>
    <row r="64" spans="1:7" s="171" customFormat="1" ht="26.1" customHeight="1" x14ac:dyDescent="0.2">
      <c r="A64" s="900" t="s">
        <v>283</v>
      </c>
      <c r="B64" s="872" t="s">
        <v>1234</v>
      </c>
      <c r="C64" s="872"/>
      <c r="D64" s="872" t="s">
        <v>1235</v>
      </c>
      <c r="E64" s="872" t="s">
        <v>682</v>
      </c>
      <c r="F64" s="895"/>
      <c r="G64" s="895"/>
    </row>
    <row r="65" spans="1:7" s="171" customFormat="1" ht="26.1" customHeight="1" x14ac:dyDescent="0.2">
      <c r="A65" s="900" t="s">
        <v>284</v>
      </c>
      <c r="B65" s="872" t="s">
        <v>1236</v>
      </c>
      <c r="C65" s="872" t="s">
        <v>1113</v>
      </c>
      <c r="D65" s="872"/>
      <c r="E65" s="872" t="s">
        <v>1237</v>
      </c>
      <c r="F65" s="895"/>
      <c r="G65" s="895"/>
    </row>
    <row r="66" spans="1:7" s="171" customFormat="1" ht="26.1" customHeight="1" x14ac:dyDescent="0.2">
      <c r="A66" s="900" t="s">
        <v>285</v>
      </c>
      <c r="B66" s="872" t="s">
        <v>1238</v>
      </c>
      <c r="C66" s="872"/>
      <c r="D66" s="872" t="s">
        <v>1239</v>
      </c>
      <c r="E66" s="872" t="s">
        <v>1079</v>
      </c>
      <c r="F66" s="895"/>
      <c r="G66" s="895"/>
    </row>
    <row r="67" spans="1:7" x14ac:dyDescent="0.2">
      <c r="B67" s="172" t="s">
        <v>1240</v>
      </c>
      <c r="F67" s="4"/>
      <c r="G67" s="4"/>
    </row>
    <row r="68" spans="1:7" x14ac:dyDescent="0.2">
      <c r="F68" s="4"/>
      <c r="G68" s="4"/>
    </row>
    <row r="69" spans="1:7" x14ac:dyDescent="0.2">
      <c r="F69" s="4"/>
      <c r="G69" s="4"/>
    </row>
  </sheetData>
  <mergeCells count="25">
    <mergeCell ref="A1:G1"/>
    <mergeCell ref="A2:G2"/>
    <mergeCell ref="A3:C4"/>
    <mergeCell ref="C12:D12"/>
    <mergeCell ref="B12:B13"/>
    <mergeCell ref="E12:E13"/>
    <mergeCell ref="F12:G12"/>
    <mergeCell ref="B9:C9"/>
    <mergeCell ref="B10:C10"/>
    <mergeCell ref="E3:G3"/>
    <mergeCell ref="F4:G4"/>
    <mergeCell ref="D3:D4"/>
    <mergeCell ref="A47:A48"/>
    <mergeCell ref="C47:D47"/>
    <mergeCell ref="E47:E48"/>
    <mergeCell ref="F47:G47"/>
    <mergeCell ref="D5:D10"/>
    <mergeCell ref="E5:E10"/>
    <mergeCell ref="F5:G10"/>
    <mergeCell ref="B5:C5"/>
    <mergeCell ref="B47:B48"/>
    <mergeCell ref="B6:C6"/>
    <mergeCell ref="B7:C7"/>
    <mergeCell ref="B8:C8"/>
    <mergeCell ref="A12:A13"/>
  </mergeCells>
  <printOptions horizontalCentered="1"/>
  <pageMargins left="0.31496062992125984" right="0.31496062992125984" top="0.6692913385826772" bottom="0.47244094488188981" header="0.27559055118110237" footer="0.31496062992125984"/>
  <pageSetup paperSize="9" orientation="landscape" r:id="rId1"/>
  <headerFooter scaleWithDoc="0">
    <oddHeader>&amp;L&amp;"Verdana,Normal"&amp;8PROGEFAZ - PROFISCO&amp;C&amp;"Verdana,Normal"&amp;8 11º RELATÓRIO DE PROGRESSO
2º Semestre de 2014&amp;R&amp;"Verdana,Normal"&amp;8SEFA - Pará</oddHeader>
    <oddFooter>&amp;L&amp;"Verdana,Normal"&amp;8&amp;A&amp;R&amp;"Verdana,Normal"&amp;8&amp;P/&amp;N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C50"/>
  <sheetViews>
    <sheetView showGridLines="0" zoomScale="75" zoomScaleNormal="75" workbookViewId="0">
      <selection activeCell="G26" sqref="G26"/>
    </sheetView>
  </sheetViews>
  <sheetFormatPr defaultRowHeight="15" x14ac:dyDescent="0.25"/>
  <cols>
    <col min="1" max="1" width="5.42578125" style="152" customWidth="1"/>
    <col min="2" max="2" width="10" style="153" bestFit="1" customWidth="1"/>
    <col min="3" max="3" width="68.5703125" style="152" customWidth="1"/>
    <col min="4" max="16384" width="9.140625" style="152"/>
  </cols>
  <sheetData>
    <row r="8" spans="2:3" x14ac:dyDescent="0.25">
      <c r="B8" s="1324"/>
      <c r="C8" s="1324"/>
    </row>
    <row r="9" spans="2:3" ht="15.75" thickBot="1" x14ac:dyDescent="0.3">
      <c r="B9" s="155"/>
      <c r="C9" s="154"/>
    </row>
    <row r="10" spans="2:3" s="156" customFormat="1" ht="15.75" x14ac:dyDescent="0.25">
      <c r="B10" s="157" t="s">
        <v>18</v>
      </c>
      <c r="C10" s="158" t="s">
        <v>85</v>
      </c>
    </row>
    <row r="11" spans="2:3" x14ac:dyDescent="0.25">
      <c r="B11" s="159"/>
      <c r="C11" s="331" t="s">
        <v>86</v>
      </c>
    </row>
    <row r="12" spans="2:3" x14ac:dyDescent="0.25">
      <c r="B12" s="159"/>
      <c r="C12" s="331" t="s">
        <v>84</v>
      </c>
    </row>
    <row r="13" spans="2:3" x14ac:dyDescent="0.25">
      <c r="B13" s="160">
        <v>1</v>
      </c>
      <c r="C13" s="332" t="s">
        <v>19</v>
      </c>
    </row>
    <row r="14" spans="2:3" x14ac:dyDescent="0.25">
      <c r="B14" s="160">
        <v>2</v>
      </c>
      <c r="C14" s="162" t="s">
        <v>145</v>
      </c>
    </row>
    <row r="15" spans="2:3" x14ac:dyDescent="0.25">
      <c r="B15" s="160" t="s">
        <v>234</v>
      </c>
      <c r="C15" s="161" t="s">
        <v>233</v>
      </c>
    </row>
    <row r="16" spans="2:3" x14ac:dyDescent="0.25">
      <c r="B16" s="160" t="s">
        <v>235</v>
      </c>
      <c r="C16" s="161" t="s">
        <v>236</v>
      </c>
    </row>
    <row r="17" spans="2:3" x14ac:dyDescent="0.25">
      <c r="B17" s="160">
        <v>4</v>
      </c>
      <c r="C17" s="161" t="s">
        <v>175</v>
      </c>
    </row>
    <row r="18" spans="2:3" x14ac:dyDescent="0.25">
      <c r="B18" s="160">
        <v>5</v>
      </c>
      <c r="C18" s="162" t="s">
        <v>141</v>
      </c>
    </row>
    <row r="19" spans="2:3" x14ac:dyDescent="0.25">
      <c r="B19" s="160">
        <v>6</v>
      </c>
      <c r="C19" s="161" t="s">
        <v>158</v>
      </c>
    </row>
    <row r="20" spans="2:3" x14ac:dyDescent="0.25">
      <c r="B20" s="160">
        <v>7</v>
      </c>
      <c r="C20" s="161" t="s">
        <v>159</v>
      </c>
    </row>
    <row r="21" spans="2:3" x14ac:dyDescent="0.25">
      <c r="B21" s="160">
        <v>8</v>
      </c>
      <c r="C21" s="162" t="s">
        <v>204</v>
      </c>
    </row>
    <row r="22" spans="2:3" x14ac:dyDescent="0.25">
      <c r="B22" s="160">
        <v>9</v>
      </c>
      <c r="C22" s="162" t="s">
        <v>124</v>
      </c>
    </row>
    <row r="23" spans="2:3" x14ac:dyDescent="0.25">
      <c r="B23" s="160">
        <v>10</v>
      </c>
      <c r="C23" s="162" t="s">
        <v>126</v>
      </c>
    </row>
    <row r="24" spans="2:3" x14ac:dyDescent="0.25">
      <c r="B24" s="160">
        <v>11</v>
      </c>
      <c r="C24" s="162" t="s">
        <v>130</v>
      </c>
    </row>
    <row r="25" spans="2:3" x14ac:dyDescent="0.25">
      <c r="B25" s="160">
        <v>12</v>
      </c>
      <c r="C25" s="162" t="s">
        <v>131</v>
      </c>
    </row>
    <row r="26" spans="2:3" x14ac:dyDescent="0.25">
      <c r="B26" s="160">
        <v>13</v>
      </c>
      <c r="C26" s="162" t="s">
        <v>25</v>
      </c>
    </row>
    <row r="27" spans="2:3" x14ac:dyDescent="0.25">
      <c r="B27" s="163"/>
      <c r="C27" s="164" t="s">
        <v>375</v>
      </c>
    </row>
    <row r="28" spans="2:3" x14ac:dyDescent="0.25">
      <c r="B28" s="328">
        <v>14</v>
      </c>
      <c r="C28" s="329" t="s">
        <v>871</v>
      </c>
    </row>
    <row r="29" spans="2:3" x14ac:dyDescent="0.25">
      <c r="B29" s="328">
        <v>15</v>
      </c>
      <c r="C29" s="329" t="s">
        <v>872</v>
      </c>
    </row>
    <row r="30" spans="2:3" x14ac:dyDescent="0.25">
      <c r="B30" s="328">
        <v>16</v>
      </c>
      <c r="C30" s="329" t="s">
        <v>873</v>
      </c>
    </row>
    <row r="31" spans="2:3" x14ac:dyDescent="0.25">
      <c r="B31" s="328">
        <v>17</v>
      </c>
      <c r="C31" s="329" t="s">
        <v>874</v>
      </c>
    </row>
    <row r="32" spans="2:3" x14ac:dyDescent="0.25">
      <c r="B32" s="328">
        <v>18</v>
      </c>
      <c r="C32" s="330" t="s">
        <v>875</v>
      </c>
    </row>
    <row r="33" spans="2:3" x14ac:dyDescent="0.25">
      <c r="B33" s="328">
        <v>19</v>
      </c>
      <c r="C33" s="330" t="s">
        <v>876</v>
      </c>
    </row>
    <row r="34" spans="2:3" x14ac:dyDescent="0.25">
      <c r="B34" s="163"/>
      <c r="C34" s="164" t="s">
        <v>170</v>
      </c>
    </row>
    <row r="35" spans="2:3" x14ac:dyDescent="0.25">
      <c r="B35" s="160"/>
      <c r="C35" s="165" t="s">
        <v>171</v>
      </c>
    </row>
    <row r="36" spans="2:3" x14ac:dyDescent="0.25">
      <c r="B36" s="160"/>
      <c r="C36" s="161" t="s">
        <v>172</v>
      </c>
    </row>
    <row r="37" spans="2:3" ht="15.75" thickBot="1" x14ac:dyDescent="0.3">
      <c r="B37" s="166"/>
      <c r="C37" s="167" t="s">
        <v>173</v>
      </c>
    </row>
    <row r="38" spans="2:3" x14ac:dyDescent="0.25">
      <c r="B38" s="168"/>
      <c r="C38" s="169"/>
    </row>
    <row r="39" spans="2:3" x14ac:dyDescent="0.25">
      <c r="B39" s="168"/>
      <c r="C39" s="170"/>
    </row>
    <row r="40" spans="2:3" x14ac:dyDescent="0.25">
      <c r="B40" s="168"/>
      <c r="C40" s="170"/>
    </row>
    <row r="41" spans="2:3" x14ac:dyDescent="0.25">
      <c r="C41" s="169"/>
    </row>
    <row r="42" spans="2:3" x14ac:dyDescent="0.25">
      <c r="B42" s="155"/>
      <c r="C42" s="154"/>
    </row>
    <row r="43" spans="2:3" x14ac:dyDescent="0.25">
      <c r="B43" s="155"/>
      <c r="C43" s="154"/>
    </row>
    <row r="44" spans="2:3" x14ac:dyDescent="0.25">
      <c r="B44" s="155"/>
      <c r="C44" s="154"/>
    </row>
    <row r="45" spans="2:3" x14ac:dyDescent="0.25">
      <c r="B45" s="155"/>
      <c r="C45" s="154"/>
    </row>
    <row r="46" spans="2:3" x14ac:dyDescent="0.25">
      <c r="B46" s="155"/>
      <c r="C46" s="154"/>
    </row>
    <row r="47" spans="2:3" x14ac:dyDescent="0.25">
      <c r="B47" s="155"/>
      <c r="C47" s="154"/>
    </row>
    <row r="48" spans="2:3" x14ac:dyDescent="0.25">
      <c r="B48" s="155"/>
      <c r="C48" s="154"/>
    </row>
    <row r="49" spans="2:3" x14ac:dyDescent="0.25">
      <c r="B49" s="155"/>
      <c r="C49" s="154"/>
    </row>
    <row r="50" spans="2:3" x14ac:dyDescent="0.25">
      <c r="B50" s="155"/>
      <c r="C50" s="154"/>
    </row>
  </sheetData>
  <mergeCells count="1">
    <mergeCell ref="B8:C8"/>
  </mergeCells>
  <phoneticPr fontId="10" type="noConversion"/>
  <pageMargins left="0.6692913385826772" right="0.6692913385826772" top="0.6692913385826772" bottom="0.47244094488188981" header="0.31496062992125984" footer="0.31496062992125984"/>
  <pageSetup paperSize="9" orientation="portrait" r:id="rId1"/>
  <headerFooter scaleWithDoc="0">
    <oddHeader>&amp;C&amp;"Verdana,Normal"&amp;8 11º RELATÓRIO DE PROGRESSO
2º Semestre de 2014</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13"/>
  <sheetViews>
    <sheetView showGridLines="0" topLeftCell="A76" zoomScale="110" zoomScaleNormal="110" workbookViewId="0">
      <selection activeCell="C92" sqref="C92:C94"/>
    </sheetView>
  </sheetViews>
  <sheetFormatPr defaultRowHeight="12.75" x14ac:dyDescent="0.2"/>
  <cols>
    <col min="1" max="1" width="21" style="4" customWidth="1"/>
    <col min="2" max="4" width="42.7109375" style="4" customWidth="1"/>
    <col min="5" max="16384" width="9.140625" style="4"/>
  </cols>
  <sheetData>
    <row r="1" spans="1:68" s="22" customFormat="1" ht="26.1" customHeight="1" thickBot="1" x14ac:dyDescent="0.25">
      <c r="A1" s="1667"/>
      <c r="B1" s="1668"/>
      <c r="C1" s="1668"/>
      <c r="D1" s="1669"/>
      <c r="E1" s="21"/>
      <c r="F1" s="74"/>
      <c r="G1" s="24"/>
      <c r="H1" s="24"/>
      <c r="I1" s="21"/>
      <c r="J1" s="21"/>
      <c r="K1" s="21"/>
      <c r="L1" s="74"/>
      <c r="M1" s="74"/>
      <c r="N1" s="23"/>
      <c r="O1" s="24"/>
      <c r="P1" s="24"/>
      <c r="Q1" s="24"/>
      <c r="R1" s="21"/>
      <c r="S1" s="21"/>
      <c r="T1" s="21"/>
      <c r="U1" s="21"/>
      <c r="V1" s="21"/>
      <c r="W1" s="21"/>
      <c r="X1" s="21"/>
      <c r="Y1" s="74"/>
      <c r="Z1" s="74"/>
      <c r="AA1" s="23"/>
      <c r="AB1" s="24"/>
      <c r="AC1" s="24"/>
      <c r="AD1" s="24"/>
      <c r="AE1" s="21"/>
      <c r="AF1" s="21"/>
      <c r="AG1" s="21"/>
      <c r="AH1" s="21"/>
      <c r="AI1" s="21"/>
      <c r="AJ1" s="21"/>
      <c r="AK1" s="21"/>
      <c r="AL1" s="74"/>
      <c r="AM1" s="74"/>
      <c r="AN1" s="23"/>
      <c r="AO1" s="24"/>
      <c r="AP1" s="24"/>
      <c r="AQ1" s="24"/>
      <c r="AR1" s="21"/>
      <c r="AS1" s="21"/>
      <c r="AT1" s="21"/>
      <c r="AU1" s="21"/>
      <c r="AV1" s="21"/>
      <c r="AW1" s="21"/>
      <c r="AX1" s="21"/>
      <c r="AY1" s="25"/>
      <c r="AZ1" s="25"/>
      <c r="BA1" s="25"/>
      <c r="BB1" s="25"/>
      <c r="BC1" s="25"/>
      <c r="BD1" s="25"/>
      <c r="BE1" s="25"/>
      <c r="BF1" s="25"/>
      <c r="BG1" s="25"/>
      <c r="BH1" s="25"/>
      <c r="BI1" s="25"/>
      <c r="BJ1" s="25"/>
      <c r="BK1" s="25"/>
      <c r="BL1" s="25"/>
      <c r="BM1" s="25"/>
      <c r="BN1" s="25"/>
      <c r="BO1" s="25"/>
      <c r="BP1" s="25"/>
    </row>
    <row r="2" spans="1:68" ht="13.5" customHeight="1" thickBot="1" x14ac:dyDescent="0.25">
      <c r="A2" s="1325" t="s">
        <v>410</v>
      </c>
      <c r="B2" s="1670"/>
      <c r="C2" s="1670"/>
      <c r="D2" s="1326"/>
    </row>
    <row r="3" spans="1:68" s="172" customFormat="1" ht="10.5" x14ac:dyDescent="0.2">
      <c r="A3" s="309" t="s">
        <v>411</v>
      </c>
      <c r="B3" s="1671" t="s">
        <v>412</v>
      </c>
      <c r="C3" s="1671"/>
      <c r="D3" s="1671"/>
    </row>
    <row r="4" spans="1:68" s="172" customFormat="1" ht="21" x14ac:dyDescent="0.2">
      <c r="A4" s="310" t="s">
        <v>413</v>
      </c>
      <c r="B4" s="310" t="s">
        <v>414</v>
      </c>
      <c r="C4" s="310" t="s">
        <v>415</v>
      </c>
      <c r="D4" s="310" t="s">
        <v>416</v>
      </c>
    </row>
    <row r="5" spans="1:68" s="172" customFormat="1" ht="17.100000000000001" customHeight="1" x14ac:dyDescent="0.2">
      <c r="A5" s="1665" t="s">
        <v>417</v>
      </c>
      <c r="B5" s="890" t="s">
        <v>1188</v>
      </c>
      <c r="C5" s="893"/>
      <c r="D5" s="894"/>
    </row>
    <row r="6" spans="1:68" s="172" customFormat="1" ht="36.75" customHeight="1" x14ac:dyDescent="0.2">
      <c r="A6" s="1665"/>
      <c r="B6" s="1661" t="s">
        <v>418</v>
      </c>
      <c r="C6" s="1662" t="s">
        <v>822</v>
      </c>
      <c r="D6" s="146" t="s">
        <v>593</v>
      </c>
    </row>
    <row r="7" spans="1:68" s="172" customFormat="1" ht="36.75" customHeight="1" x14ac:dyDescent="0.2">
      <c r="A7" s="1665"/>
      <c r="B7" s="1661"/>
      <c r="C7" s="1662"/>
      <c r="D7" s="303" t="s">
        <v>594</v>
      </c>
    </row>
    <row r="8" spans="1:68" s="172" customFormat="1" ht="23.25" customHeight="1" x14ac:dyDescent="0.2">
      <c r="A8" s="1665"/>
      <c r="B8" s="1661" t="s">
        <v>419</v>
      </c>
      <c r="C8" s="1662" t="s">
        <v>823</v>
      </c>
      <c r="D8" s="303" t="s">
        <v>595</v>
      </c>
    </row>
    <row r="9" spans="1:68" s="172" customFormat="1" ht="23.25" customHeight="1" x14ac:dyDescent="0.2">
      <c r="A9" s="1665"/>
      <c r="B9" s="1661"/>
      <c r="C9" s="1662"/>
      <c r="D9" s="303" t="s">
        <v>420</v>
      </c>
    </row>
    <row r="10" spans="1:68" s="172" customFormat="1" ht="23.25" customHeight="1" x14ac:dyDescent="0.2">
      <c r="A10" s="1665"/>
      <c r="B10" s="1661" t="s">
        <v>421</v>
      </c>
      <c r="C10" s="1662" t="s">
        <v>824</v>
      </c>
      <c r="D10" s="303" t="s">
        <v>422</v>
      </c>
    </row>
    <row r="11" spans="1:68" s="172" customFormat="1" ht="26.1" customHeight="1" x14ac:dyDescent="0.2">
      <c r="A11" s="1665"/>
      <c r="B11" s="1661"/>
      <c r="C11" s="1662"/>
      <c r="D11" s="303" t="s">
        <v>596</v>
      </c>
    </row>
    <row r="12" spans="1:68" s="172" customFormat="1" ht="26.1" customHeight="1" x14ac:dyDescent="0.2">
      <c r="A12" s="1665"/>
      <c r="B12" s="1661"/>
      <c r="C12" s="1662"/>
      <c r="D12" s="303" t="s">
        <v>597</v>
      </c>
    </row>
    <row r="13" spans="1:68" s="172" customFormat="1" ht="17.100000000000001" customHeight="1" x14ac:dyDescent="0.2">
      <c r="A13" s="1665"/>
      <c r="B13" s="1661"/>
      <c r="C13" s="1662"/>
      <c r="D13" s="303" t="s">
        <v>598</v>
      </c>
    </row>
    <row r="14" spans="1:68" s="172" customFormat="1" ht="17.100000000000001" customHeight="1" x14ac:dyDescent="0.2">
      <c r="A14" s="1665"/>
      <c r="B14" s="1661"/>
      <c r="C14" s="1662"/>
      <c r="D14" s="303" t="s">
        <v>423</v>
      </c>
    </row>
    <row r="15" spans="1:68" s="172" customFormat="1" ht="10.5" hidden="1" x14ac:dyDescent="0.2">
      <c r="A15" s="1665"/>
      <c r="B15" s="301" t="s">
        <v>424</v>
      </c>
      <c r="C15" s="1663" t="s">
        <v>599</v>
      </c>
      <c r="D15" s="1664"/>
    </row>
    <row r="16" spans="1:68" s="172" customFormat="1" ht="32.25" hidden="1" customHeight="1" x14ac:dyDescent="0.2">
      <c r="A16" s="1665"/>
      <c r="B16" s="1661" t="s">
        <v>425</v>
      </c>
      <c r="C16" s="1662" t="s">
        <v>1160</v>
      </c>
      <c r="D16" s="303" t="s">
        <v>426</v>
      </c>
    </row>
    <row r="17" spans="1:4" s="172" customFormat="1" ht="32.25" hidden="1" customHeight="1" x14ac:dyDescent="0.2">
      <c r="A17" s="1665"/>
      <c r="B17" s="1661"/>
      <c r="C17" s="1662"/>
      <c r="D17" s="303" t="s">
        <v>600</v>
      </c>
    </row>
    <row r="18" spans="1:4" s="172" customFormat="1" ht="17.100000000000001" customHeight="1" x14ac:dyDescent="0.2">
      <c r="A18" s="1656" t="s">
        <v>427</v>
      </c>
      <c r="B18" s="890" t="s">
        <v>1187</v>
      </c>
      <c r="C18" s="891"/>
      <c r="D18" s="892"/>
    </row>
    <row r="19" spans="1:4" s="172" customFormat="1" ht="41.25" hidden="1" customHeight="1" x14ac:dyDescent="0.2">
      <c r="A19" s="1657"/>
      <c r="B19" s="303" t="s">
        <v>428</v>
      </c>
      <c r="C19" s="1662" t="s">
        <v>825</v>
      </c>
      <c r="D19" s="303" t="s">
        <v>601</v>
      </c>
    </row>
    <row r="20" spans="1:4" s="172" customFormat="1" ht="22.5" hidden="1" customHeight="1" x14ac:dyDescent="0.2">
      <c r="A20" s="1657"/>
      <c r="B20" s="1659" t="s">
        <v>429</v>
      </c>
      <c r="C20" s="1662"/>
      <c r="D20" s="303" t="s">
        <v>602</v>
      </c>
    </row>
    <row r="21" spans="1:4" s="172" customFormat="1" ht="22.5" hidden="1" customHeight="1" x14ac:dyDescent="0.2">
      <c r="A21" s="1657"/>
      <c r="B21" s="1660"/>
      <c r="C21" s="1662"/>
      <c r="D21" s="303" t="s">
        <v>603</v>
      </c>
    </row>
    <row r="22" spans="1:4" s="172" customFormat="1" ht="26.1" customHeight="1" x14ac:dyDescent="0.2">
      <c r="A22" s="1657"/>
      <c r="B22" s="1661" t="s">
        <v>430</v>
      </c>
      <c r="C22" s="1662" t="s">
        <v>826</v>
      </c>
      <c r="D22" s="303" t="s">
        <v>604</v>
      </c>
    </row>
    <row r="23" spans="1:4" s="172" customFormat="1" ht="26.1" customHeight="1" x14ac:dyDescent="0.2">
      <c r="A23" s="1657"/>
      <c r="B23" s="1661"/>
      <c r="C23" s="1662"/>
      <c r="D23" s="303" t="s">
        <v>431</v>
      </c>
    </row>
    <row r="24" spans="1:4" s="172" customFormat="1" ht="35.1" hidden="1" customHeight="1" x14ac:dyDescent="0.2">
      <c r="A24" s="1657"/>
      <c r="B24" s="1661" t="s">
        <v>432</v>
      </c>
      <c r="C24" s="1662" t="s">
        <v>827</v>
      </c>
      <c r="D24" s="303" t="s">
        <v>605</v>
      </c>
    </row>
    <row r="25" spans="1:4" s="172" customFormat="1" ht="35.1" hidden="1" customHeight="1" x14ac:dyDescent="0.2">
      <c r="A25" s="1657"/>
      <c r="B25" s="1661"/>
      <c r="C25" s="1662"/>
      <c r="D25" s="303" t="s">
        <v>606</v>
      </c>
    </row>
    <row r="26" spans="1:4" s="172" customFormat="1" ht="30" hidden="1" customHeight="1" x14ac:dyDescent="0.2">
      <c r="A26" s="1657"/>
      <c r="B26" s="1661" t="s">
        <v>433</v>
      </c>
      <c r="C26" s="1662" t="s">
        <v>828</v>
      </c>
      <c r="D26" s="303" t="s">
        <v>607</v>
      </c>
    </row>
    <row r="27" spans="1:4" s="172" customFormat="1" ht="27" hidden="1" customHeight="1" x14ac:dyDescent="0.2">
      <c r="A27" s="1657"/>
      <c r="B27" s="1661"/>
      <c r="C27" s="1662"/>
      <c r="D27" s="303" t="s">
        <v>608</v>
      </c>
    </row>
    <row r="28" spans="1:4" s="172" customFormat="1" ht="27" hidden="1" customHeight="1" x14ac:dyDescent="0.2">
      <c r="A28" s="1657"/>
      <c r="B28" s="1661"/>
      <c r="C28" s="1662"/>
      <c r="D28" s="303" t="s">
        <v>609</v>
      </c>
    </row>
    <row r="29" spans="1:4" s="172" customFormat="1" ht="46.5" hidden="1" customHeight="1" x14ac:dyDescent="0.2">
      <c r="A29" s="1657"/>
      <c r="B29" s="1661" t="s">
        <v>434</v>
      </c>
      <c r="C29" s="1662" t="s">
        <v>829</v>
      </c>
      <c r="D29" s="303" t="s">
        <v>435</v>
      </c>
    </row>
    <row r="30" spans="1:4" s="172" customFormat="1" ht="34.5" hidden="1" customHeight="1" x14ac:dyDescent="0.2">
      <c r="A30" s="1657"/>
      <c r="B30" s="1661"/>
      <c r="C30" s="1662"/>
      <c r="D30" s="303" t="s">
        <v>610</v>
      </c>
    </row>
    <row r="31" spans="1:4" s="172" customFormat="1" ht="27" customHeight="1" x14ac:dyDescent="0.2">
      <c r="A31" s="1657"/>
      <c r="B31" s="1659" t="s">
        <v>773</v>
      </c>
      <c r="C31" s="1662" t="s">
        <v>830</v>
      </c>
      <c r="D31" s="1654" t="s">
        <v>611</v>
      </c>
    </row>
    <row r="32" spans="1:4" s="172" customFormat="1" ht="27" customHeight="1" x14ac:dyDescent="0.2">
      <c r="A32" s="1657"/>
      <c r="B32" s="1666"/>
      <c r="C32" s="1662"/>
      <c r="D32" s="1655"/>
    </row>
    <row r="33" spans="1:4" s="172" customFormat="1" ht="54" customHeight="1" x14ac:dyDescent="0.2">
      <c r="A33" s="1657"/>
      <c r="B33" s="1660"/>
      <c r="C33" s="1662"/>
      <c r="D33" s="303" t="s">
        <v>612</v>
      </c>
    </row>
    <row r="34" spans="1:4" s="172" customFormat="1" ht="54" customHeight="1" x14ac:dyDescent="0.2">
      <c r="A34" s="1658"/>
      <c r="B34" s="303" t="s">
        <v>436</v>
      </c>
      <c r="C34" s="1662"/>
      <c r="D34" s="303" t="s">
        <v>437</v>
      </c>
    </row>
    <row r="35" spans="1:4" s="172" customFormat="1" ht="35.1" customHeight="1" x14ac:dyDescent="0.2">
      <c r="A35" s="1656" t="s">
        <v>427</v>
      </c>
      <c r="B35" s="1661" t="s">
        <v>438</v>
      </c>
      <c r="C35" s="1662" t="s">
        <v>831</v>
      </c>
      <c r="D35" s="303" t="s">
        <v>439</v>
      </c>
    </row>
    <row r="36" spans="1:4" s="172" customFormat="1" ht="35.1" customHeight="1" x14ac:dyDescent="0.2">
      <c r="A36" s="1657"/>
      <c r="B36" s="1661"/>
      <c r="C36" s="1662"/>
      <c r="D36" s="303" t="s">
        <v>613</v>
      </c>
    </row>
    <row r="37" spans="1:4" s="172" customFormat="1" ht="44.25" hidden="1" customHeight="1" x14ac:dyDescent="0.2">
      <c r="A37" s="1657"/>
      <c r="B37" s="1661" t="s">
        <v>440</v>
      </c>
      <c r="C37" s="1662" t="s">
        <v>832</v>
      </c>
      <c r="D37" s="303" t="s">
        <v>614</v>
      </c>
    </row>
    <row r="38" spans="1:4" s="172" customFormat="1" ht="21" hidden="1" customHeight="1" x14ac:dyDescent="0.2">
      <c r="A38" s="1657"/>
      <c r="B38" s="1661"/>
      <c r="C38" s="1662"/>
      <c r="D38" s="303" t="s">
        <v>441</v>
      </c>
    </row>
    <row r="39" spans="1:4" s="172" customFormat="1" ht="30" hidden="1" customHeight="1" x14ac:dyDescent="0.2">
      <c r="A39" s="1657"/>
      <c r="B39" s="1661" t="s">
        <v>442</v>
      </c>
      <c r="C39" s="1662" t="s">
        <v>833</v>
      </c>
      <c r="D39" s="303" t="s">
        <v>615</v>
      </c>
    </row>
    <row r="40" spans="1:4" s="172" customFormat="1" ht="30" hidden="1" customHeight="1" x14ac:dyDescent="0.2">
      <c r="A40" s="1657"/>
      <c r="B40" s="1661"/>
      <c r="C40" s="1662"/>
      <c r="D40" s="303" t="s">
        <v>616</v>
      </c>
    </row>
    <row r="41" spans="1:4" s="172" customFormat="1" ht="35.1" customHeight="1" x14ac:dyDescent="0.2">
      <c r="A41" s="1657"/>
      <c r="B41" s="303" t="s">
        <v>443</v>
      </c>
      <c r="C41" s="1662" t="s">
        <v>834</v>
      </c>
      <c r="D41" s="303" t="s">
        <v>617</v>
      </c>
    </row>
    <row r="42" spans="1:4" s="172" customFormat="1" ht="35.1" customHeight="1" x14ac:dyDescent="0.2">
      <c r="A42" s="1657"/>
      <c r="B42" s="303" t="s">
        <v>444</v>
      </c>
      <c r="C42" s="1662"/>
      <c r="D42" s="303" t="s">
        <v>618</v>
      </c>
    </row>
    <row r="43" spans="1:4" s="172" customFormat="1" ht="17.100000000000001" customHeight="1" x14ac:dyDescent="0.2">
      <c r="A43" s="1657"/>
      <c r="B43" s="890" t="s">
        <v>1200</v>
      </c>
      <c r="C43" s="893"/>
      <c r="D43" s="894"/>
    </row>
    <row r="44" spans="1:4" s="172" customFormat="1" ht="44.1" customHeight="1" x14ac:dyDescent="0.2">
      <c r="A44" s="1657"/>
      <c r="B44" s="1659" t="s">
        <v>445</v>
      </c>
      <c r="C44" s="1662" t="s">
        <v>835</v>
      </c>
      <c r="D44" s="303" t="s">
        <v>446</v>
      </c>
    </row>
    <row r="45" spans="1:4" s="172" customFormat="1" ht="44.1" customHeight="1" x14ac:dyDescent="0.2">
      <c r="A45" s="1657"/>
      <c r="B45" s="1660"/>
      <c r="C45" s="1662"/>
      <c r="D45" s="303" t="s">
        <v>619</v>
      </c>
    </row>
    <row r="46" spans="1:4" s="172" customFormat="1" ht="31.5" x14ac:dyDescent="0.2">
      <c r="A46" s="1657"/>
      <c r="B46" s="1661" t="s">
        <v>447</v>
      </c>
      <c r="C46" s="1662" t="s">
        <v>836</v>
      </c>
      <c r="D46" s="303" t="s">
        <v>620</v>
      </c>
    </row>
    <row r="47" spans="1:4" s="172" customFormat="1" ht="26.1" customHeight="1" x14ac:dyDescent="0.2">
      <c r="A47" s="1657"/>
      <c r="B47" s="1661"/>
      <c r="C47" s="1662"/>
      <c r="D47" s="303" t="s">
        <v>621</v>
      </c>
    </row>
    <row r="48" spans="1:4" s="172" customFormat="1" ht="26.1" customHeight="1" x14ac:dyDescent="0.2">
      <c r="A48" s="1657"/>
      <c r="B48" s="1661"/>
      <c r="C48" s="1662"/>
      <c r="D48" s="303" t="s">
        <v>622</v>
      </c>
    </row>
    <row r="49" spans="1:4" s="172" customFormat="1" ht="35.1" customHeight="1" x14ac:dyDescent="0.2">
      <c r="A49" s="1657"/>
      <c r="B49" s="1661" t="s">
        <v>448</v>
      </c>
      <c r="C49" s="1662" t="s">
        <v>837</v>
      </c>
      <c r="D49" s="303" t="s">
        <v>623</v>
      </c>
    </row>
    <row r="50" spans="1:4" s="172" customFormat="1" ht="35.1" customHeight="1" x14ac:dyDescent="0.2">
      <c r="A50" s="1657"/>
      <c r="B50" s="1661"/>
      <c r="C50" s="1662"/>
      <c r="D50" s="303" t="s">
        <v>624</v>
      </c>
    </row>
    <row r="51" spans="1:4" s="172" customFormat="1" ht="17.100000000000001" hidden="1" customHeight="1" x14ac:dyDescent="0.2">
      <c r="A51" s="1657"/>
      <c r="B51" s="301" t="s">
        <v>449</v>
      </c>
      <c r="C51" s="1663" t="s">
        <v>625</v>
      </c>
      <c r="D51" s="1664"/>
    </row>
    <row r="52" spans="1:4" s="172" customFormat="1" ht="33" hidden="1" customHeight="1" x14ac:dyDescent="0.2">
      <c r="A52" s="1657"/>
      <c r="B52" s="1661" t="s">
        <v>838</v>
      </c>
      <c r="C52" s="1662" t="s">
        <v>839</v>
      </c>
      <c r="D52" s="303" t="s">
        <v>450</v>
      </c>
    </row>
    <row r="53" spans="1:4" s="172" customFormat="1" ht="33" hidden="1" customHeight="1" x14ac:dyDescent="0.2">
      <c r="A53" s="1657"/>
      <c r="B53" s="1661"/>
      <c r="C53" s="1662"/>
      <c r="D53" s="303" t="s">
        <v>451</v>
      </c>
    </row>
    <row r="54" spans="1:4" s="172" customFormat="1" ht="33" hidden="1" customHeight="1" x14ac:dyDescent="0.2">
      <c r="A54" s="1657"/>
      <c r="B54" s="1661"/>
      <c r="C54" s="1662"/>
      <c r="D54" s="303" t="s">
        <v>452</v>
      </c>
    </row>
    <row r="55" spans="1:4" s="172" customFormat="1" ht="57" hidden="1" customHeight="1" x14ac:dyDescent="0.2">
      <c r="A55" s="1657"/>
      <c r="B55" s="303" t="s">
        <v>453</v>
      </c>
      <c r="C55" s="1662" t="s">
        <v>840</v>
      </c>
      <c r="D55" s="303" t="s">
        <v>626</v>
      </c>
    </row>
    <row r="56" spans="1:4" s="172" customFormat="1" ht="57" hidden="1" customHeight="1" x14ac:dyDescent="0.2">
      <c r="A56" s="1658"/>
      <c r="B56" s="303" t="s">
        <v>454</v>
      </c>
      <c r="C56" s="1662"/>
      <c r="D56" s="303" t="s">
        <v>627</v>
      </c>
    </row>
    <row r="57" spans="1:4" s="172" customFormat="1" ht="17.100000000000001" customHeight="1" x14ac:dyDescent="0.2">
      <c r="A57" s="1656" t="s">
        <v>455</v>
      </c>
      <c r="B57" s="890" t="s">
        <v>1190</v>
      </c>
      <c r="C57" s="891"/>
      <c r="D57" s="892"/>
    </row>
    <row r="58" spans="1:4" s="172" customFormat="1" ht="35.1" hidden="1" customHeight="1" x14ac:dyDescent="0.2">
      <c r="A58" s="1657"/>
      <c r="B58" s="303" t="s">
        <v>456</v>
      </c>
      <c r="C58" s="1662" t="s">
        <v>841</v>
      </c>
      <c r="D58" s="303" t="s">
        <v>628</v>
      </c>
    </row>
    <row r="59" spans="1:4" s="172" customFormat="1" ht="35.1" hidden="1" customHeight="1" x14ac:dyDescent="0.2">
      <c r="A59" s="1657"/>
      <c r="B59" s="303" t="s">
        <v>457</v>
      </c>
      <c r="C59" s="1662"/>
      <c r="D59" s="303" t="s">
        <v>458</v>
      </c>
    </row>
    <row r="60" spans="1:4" s="172" customFormat="1" ht="35.1" hidden="1" customHeight="1" x14ac:dyDescent="0.2">
      <c r="A60" s="1657"/>
      <c r="B60" s="1661" t="s">
        <v>459</v>
      </c>
      <c r="C60" s="1662" t="s">
        <v>842</v>
      </c>
      <c r="D60" s="303" t="s">
        <v>460</v>
      </c>
    </row>
    <row r="61" spans="1:4" s="172" customFormat="1" ht="35.1" hidden="1" customHeight="1" x14ac:dyDescent="0.2">
      <c r="A61" s="1657"/>
      <c r="B61" s="1661"/>
      <c r="C61" s="1662"/>
      <c r="D61" s="303" t="s">
        <v>629</v>
      </c>
    </row>
    <row r="62" spans="1:4" s="172" customFormat="1" ht="26.1" hidden="1" customHeight="1" x14ac:dyDescent="0.2">
      <c r="A62" s="1657"/>
      <c r="B62" s="1661" t="s">
        <v>461</v>
      </c>
      <c r="C62" s="1662" t="s">
        <v>843</v>
      </c>
      <c r="D62" s="303" t="s">
        <v>630</v>
      </c>
    </row>
    <row r="63" spans="1:4" s="172" customFormat="1" ht="29.25" hidden="1" customHeight="1" x14ac:dyDescent="0.2">
      <c r="A63" s="1657"/>
      <c r="B63" s="1661"/>
      <c r="C63" s="1662"/>
      <c r="D63" s="303" t="s">
        <v>631</v>
      </c>
    </row>
    <row r="64" spans="1:4" s="172" customFormat="1" ht="26.1" hidden="1" customHeight="1" x14ac:dyDescent="0.2">
      <c r="A64" s="1657"/>
      <c r="B64" s="303" t="s">
        <v>462</v>
      </c>
      <c r="C64" s="1662" t="s">
        <v>844</v>
      </c>
      <c r="D64" s="303" t="s">
        <v>632</v>
      </c>
    </row>
    <row r="65" spans="1:4" s="172" customFormat="1" ht="26.1" hidden="1" customHeight="1" x14ac:dyDescent="0.2">
      <c r="A65" s="1657"/>
      <c r="B65" s="303" t="s">
        <v>463</v>
      </c>
      <c r="C65" s="1662"/>
      <c r="D65" s="303" t="s">
        <v>464</v>
      </c>
    </row>
    <row r="66" spans="1:4" s="172" customFormat="1" ht="35.1" hidden="1" customHeight="1" x14ac:dyDescent="0.2">
      <c r="A66" s="1657"/>
      <c r="B66" s="303" t="s">
        <v>465</v>
      </c>
      <c r="C66" s="1662"/>
      <c r="D66" s="303"/>
    </row>
    <row r="67" spans="1:4" s="172" customFormat="1" ht="26.1" hidden="1" customHeight="1" x14ac:dyDescent="0.2">
      <c r="A67" s="1657"/>
      <c r="B67" s="1661" t="s">
        <v>466</v>
      </c>
      <c r="C67" s="1662" t="s">
        <v>845</v>
      </c>
      <c r="D67" s="303" t="s">
        <v>633</v>
      </c>
    </row>
    <row r="68" spans="1:4" s="172" customFormat="1" ht="17.100000000000001" hidden="1" customHeight="1" x14ac:dyDescent="0.2">
      <c r="A68" s="1657"/>
      <c r="B68" s="1661"/>
      <c r="C68" s="1662"/>
      <c r="D68" s="303" t="s">
        <v>634</v>
      </c>
    </row>
    <row r="69" spans="1:4" s="172" customFormat="1" ht="71.099999999999994" hidden="1" customHeight="1" x14ac:dyDescent="0.2">
      <c r="A69" s="1657"/>
      <c r="B69" s="303" t="s">
        <v>467</v>
      </c>
      <c r="C69" s="302" t="s">
        <v>846</v>
      </c>
      <c r="D69" s="303" t="s">
        <v>468</v>
      </c>
    </row>
    <row r="70" spans="1:4" s="172" customFormat="1" ht="64.5" customHeight="1" x14ac:dyDescent="0.2">
      <c r="A70" s="1657"/>
      <c r="B70" s="1661" t="s">
        <v>469</v>
      </c>
      <c r="C70" s="1662" t="s">
        <v>1199</v>
      </c>
      <c r="D70" s="303" t="s">
        <v>470</v>
      </c>
    </row>
    <row r="71" spans="1:4" s="172" customFormat="1" ht="64.5" customHeight="1" x14ac:dyDescent="0.2">
      <c r="A71" s="1658"/>
      <c r="B71" s="1661"/>
      <c r="C71" s="1662"/>
      <c r="D71" s="303" t="s">
        <v>471</v>
      </c>
    </row>
    <row r="72" spans="1:4" s="172" customFormat="1" ht="17.100000000000001" customHeight="1" x14ac:dyDescent="0.2">
      <c r="A72" s="1656" t="s">
        <v>455</v>
      </c>
      <c r="B72" s="890" t="s">
        <v>1189</v>
      </c>
      <c r="C72" s="891"/>
      <c r="D72" s="892"/>
    </row>
    <row r="73" spans="1:4" s="172" customFormat="1" ht="24.75" hidden="1" customHeight="1" x14ac:dyDescent="0.2">
      <c r="A73" s="1657"/>
      <c r="B73" s="303" t="s">
        <v>472</v>
      </c>
      <c r="C73" s="1662" t="s">
        <v>847</v>
      </c>
      <c r="D73" s="303" t="s">
        <v>635</v>
      </c>
    </row>
    <row r="74" spans="1:4" s="172" customFormat="1" ht="39" hidden="1" customHeight="1" x14ac:dyDescent="0.2">
      <c r="A74" s="1657"/>
      <c r="B74" s="303" t="s">
        <v>473</v>
      </c>
      <c r="C74" s="1662"/>
      <c r="D74" s="303" t="s">
        <v>474</v>
      </c>
    </row>
    <row r="75" spans="1:4" s="172" customFormat="1" ht="26.1" hidden="1" customHeight="1" x14ac:dyDescent="0.2">
      <c r="A75" s="1657"/>
      <c r="B75" s="303" t="s">
        <v>475</v>
      </c>
      <c r="C75" s="303" t="s">
        <v>774</v>
      </c>
      <c r="D75" s="303"/>
    </row>
    <row r="76" spans="1:4" s="172" customFormat="1" ht="26.1" customHeight="1" x14ac:dyDescent="0.2">
      <c r="A76" s="1657"/>
      <c r="B76" s="1661" t="s">
        <v>476</v>
      </c>
      <c r="C76" s="1672" t="s">
        <v>1191</v>
      </c>
      <c r="D76" s="303" t="s">
        <v>636</v>
      </c>
    </row>
    <row r="77" spans="1:4" s="172" customFormat="1" ht="26.1" customHeight="1" x14ac:dyDescent="0.2">
      <c r="A77" s="1657"/>
      <c r="B77" s="1661"/>
      <c r="C77" s="1672"/>
      <c r="D77" s="303" t="s">
        <v>637</v>
      </c>
    </row>
    <row r="78" spans="1:4" s="172" customFormat="1" ht="26.1" customHeight="1" x14ac:dyDescent="0.2">
      <c r="A78" s="1658"/>
      <c r="B78" s="1661"/>
      <c r="C78" s="1672"/>
      <c r="D78" s="303" t="s">
        <v>638</v>
      </c>
    </row>
    <row r="79" spans="1:4" s="172" customFormat="1" ht="17.100000000000001" customHeight="1" x14ac:dyDescent="0.2">
      <c r="A79" s="1665" t="s">
        <v>477</v>
      </c>
      <c r="B79" s="890" t="s">
        <v>1192</v>
      </c>
      <c r="C79" s="893"/>
      <c r="D79" s="894"/>
    </row>
    <row r="80" spans="1:4" s="172" customFormat="1" ht="26.1" hidden="1" customHeight="1" x14ac:dyDescent="0.2">
      <c r="A80" s="1665"/>
      <c r="B80" s="1661" t="s">
        <v>478</v>
      </c>
      <c r="C80" s="1662" t="s">
        <v>848</v>
      </c>
      <c r="D80" s="303" t="s">
        <v>479</v>
      </c>
    </row>
    <row r="81" spans="1:4" s="172" customFormat="1" ht="26.1" hidden="1" customHeight="1" x14ac:dyDescent="0.2">
      <c r="A81" s="1665"/>
      <c r="B81" s="1661"/>
      <c r="C81" s="1662"/>
      <c r="D81" s="303" t="s">
        <v>480</v>
      </c>
    </row>
    <row r="82" spans="1:4" s="172" customFormat="1" ht="26.1" hidden="1" customHeight="1" x14ac:dyDescent="0.2">
      <c r="A82" s="1665"/>
      <c r="B82" s="1661"/>
      <c r="C82" s="1662"/>
      <c r="D82" s="303" t="s">
        <v>639</v>
      </c>
    </row>
    <row r="83" spans="1:4" s="172" customFormat="1" ht="44.1" hidden="1" customHeight="1" x14ac:dyDescent="0.2">
      <c r="A83" s="1665"/>
      <c r="B83" s="1661" t="s">
        <v>481</v>
      </c>
      <c r="C83" s="1662" t="s">
        <v>849</v>
      </c>
      <c r="D83" s="303" t="s">
        <v>640</v>
      </c>
    </row>
    <row r="84" spans="1:4" s="172" customFormat="1" ht="44.1" hidden="1" customHeight="1" x14ac:dyDescent="0.2">
      <c r="A84" s="1665"/>
      <c r="B84" s="1661"/>
      <c r="C84" s="1662"/>
      <c r="D84" s="303" t="s">
        <v>641</v>
      </c>
    </row>
    <row r="85" spans="1:4" s="172" customFormat="1" ht="26.1" hidden="1" customHeight="1" x14ac:dyDescent="0.2">
      <c r="A85" s="1665"/>
      <c r="B85" s="1661" t="s">
        <v>482</v>
      </c>
      <c r="C85" s="1662" t="s">
        <v>850</v>
      </c>
      <c r="D85" s="303" t="s">
        <v>483</v>
      </c>
    </row>
    <row r="86" spans="1:4" s="172" customFormat="1" ht="35.1" hidden="1" customHeight="1" x14ac:dyDescent="0.2">
      <c r="A86" s="1665"/>
      <c r="B86" s="1661"/>
      <c r="C86" s="1662"/>
      <c r="D86" s="303" t="s">
        <v>484</v>
      </c>
    </row>
    <row r="87" spans="1:4" s="172" customFormat="1" ht="26.1" hidden="1" customHeight="1" x14ac:dyDescent="0.2">
      <c r="A87" s="1665"/>
      <c r="B87" s="1661"/>
      <c r="C87" s="1662"/>
      <c r="D87" s="303" t="s">
        <v>642</v>
      </c>
    </row>
    <row r="88" spans="1:4" s="172" customFormat="1" ht="26.1" hidden="1" customHeight="1" x14ac:dyDescent="0.2">
      <c r="A88" s="1665"/>
      <c r="B88" s="1661"/>
      <c r="C88" s="1662"/>
      <c r="D88" s="303" t="s">
        <v>485</v>
      </c>
    </row>
    <row r="89" spans="1:4" s="172" customFormat="1" ht="26.1" hidden="1" customHeight="1" x14ac:dyDescent="0.2">
      <c r="A89" s="1665"/>
      <c r="B89" s="1661" t="s">
        <v>486</v>
      </c>
      <c r="C89" s="1662" t="s">
        <v>851</v>
      </c>
      <c r="D89" s="303" t="s">
        <v>643</v>
      </c>
    </row>
    <row r="90" spans="1:4" s="172" customFormat="1" ht="26.1" hidden="1" customHeight="1" x14ac:dyDescent="0.2">
      <c r="A90" s="1665"/>
      <c r="B90" s="1661"/>
      <c r="C90" s="1662"/>
      <c r="D90" s="303" t="s">
        <v>644</v>
      </c>
    </row>
    <row r="91" spans="1:4" s="172" customFormat="1" ht="35.25" hidden="1" customHeight="1" x14ac:dyDescent="0.2">
      <c r="A91" s="1665"/>
      <c r="B91" s="1661"/>
      <c r="C91" s="1662"/>
      <c r="D91" s="303" t="s">
        <v>645</v>
      </c>
    </row>
    <row r="92" spans="1:4" s="172" customFormat="1" ht="26.1" customHeight="1" x14ac:dyDescent="0.2">
      <c r="A92" s="1665"/>
      <c r="B92" s="1661" t="s">
        <v>487</v>
      </c>
      <c r="C92" s="1662" t="s">
        <v>1193</v>
      </c>
      <c r="D92" s="303" t="s">
        <v>646</v>
      </c>
    </row>
    <row r="93" spans="1:4" s="172" customFormat="1" ht="26.1" customHeight="1" x14ac:dyDescent="0.2">
      <c r="A93" s="1665"/>
      <c r="B93" s="1661"/>
      <c r="C93" s="1662"/>
      <c r="D93" s="303" t="s">
        <v>852</v>
      </c>
    </row>
    <row r="94" spans="1:4" s="172" customFormat="1" ht="26.1" customHeight="1" x14ac:dyDescent="0.2">
      <c r="A94" s="1665"/>
      <c r="B94" s="1661"/>
      <c r="C94" s="1662"/>
      <c r="D94" s="303" t="s">
        <v>647</v>
      </c>
    </row>
    <row r="95" spans="1:4" s="172" customFormat="1" ht="17.100000000000001" customHeight="1" x14ac:dyDescent="0.2">
      <c r="A95" s="1665"/>
      <c r="B95" s="890" t="s">
        <v>1194</v>
      </c>
      <c r="C95" s="893"/>
      <c r="D95" s="894"/>
    </row>
    <row r="96" spans="1:4" s="172" customFormat="1" ht="34.5" hidden="1" customHeight="1" x14ac:dyDescent="0.2">
      <c r="A96" s="1665"/>
      <c r="B96" s="303" t="s">
        <v>776</v>
      </c>
      <c r="C96" s="1662" t="s">
        <v>853</v>
      </c>
      <c r="D96" s="303" t="s">
        <v>648</v>
      </c>
    </row>
    <row r="97" spans="1:4" s="172" customFormat="1" ht="26.1" hidden="1" customHeight="1" x14ac:dyDescent="0.2">
      <c r="A97" s="1665"/>
      <c r="B97" s="303" t="s">
        <v>488</v>
      </c>
      <c r="C97" s="1662"/>
      <c r="D97" s="303" t="s">
        <v>649</v>
      </c>
    </row>
    <row r="98" spans="1:4" s="172" customFormat="1" ht="26.1" hidden="1" customHeight="1" x14ac:dyDescent="0.2">
      <c r="A98" s="1665"/>
      <c r="B98" s="303"/>
      <c r="C98" s="1662"/>
      <c r="D98" s="303" t="s">
        <v>650</v>
      </c>
    </row>
    <row r="99" spans="1:4" s="172" customFormat="1" ht="76.5" customHeight="1" x14ac:dyDescent="0.2">
      <c r="A99" s="1665"/>
      <c r="B99" s="303" t="s">
        <v>489</v>
      </c>
      <c r="C99" s="870" t="s">
        <v>1196</v>
      </c>
      <c r="D99" s="146" t="s">
        <v>651</v>
      </c>
    </row>
    <row r="100" spans="1:4" s="172" customFormat="1" ht="17.100000000000001" customHeight="1" x14ac:dyDescent="0.2">
      <c r="A100" s="1665"/>
      <c r="B100" s="890" t="s">
        <v>1195</v>
      </c>
      <c r="C100" s="893"/>
      <c r="D100" s="894"/>
    </row>
    <row r="101" spans="1:4" s="172" customFormat="1" ht="27" hidden="1" customHeight="1" x14ac:dyDescent="0.2">
      <c r="A101" s="1665"/>
      <c r="B101" s="1659" t="s">
        <v>775</v>
      </c>
      <c r="C101" s="1662" t="s">
        <v>854</v>
      </c>
      <c r="D101" s="303" t="s">
        <v>652</v>
      </c>
    </row>
    <row r="102" spans="1:4" s="172" customFormat="1" ht="27" hidden="1" customHeight="1" x14ac:dyDescent="0.2">
      <c r="A102" s="1665"/>
      <c r="B102" s="1666"/>
      <c r="C102" s="1662"/>
      <c r="D102" s="303" t="s">
        <v>653</v>
      </c>
    </row>
    <row r="103" spans="1:4" s="172" customFormat="1" ht="27" hidden="1" customHeight="1" x14ac:dyDescent="0.2">
      <c r="A103" s="1665"/>
      <c r="B103" s="1666"/>
      <c r="C103" s="1662"/>
      <c r="D103" s="303" t="s">
        <v>654</v>
      </c>
    </row>
    <row r="104" spans="1:4" s="172" customFormat="1" ht="27" hidden="1" customHeight="1" x14ac:dyDescent="0.2">
      <c r="A104" s="1665"/>
      <c r="B104" s="1666"/>
      <c r="C104" s="1662"/>
      <c r="D104" s="303" t="s">
        <v>490</v>
      </c>
    </row>
    <row r="105" spans="1:4" s="172" customFormat="1" ht="27" hidden="1" customHeight="1" x14ac:dyDescent="0.2">
      <c r="A105" s="1665"/>
      <c r="B105" s="1660"/>
      <c r="C105" s="1662"/>
      <c r="D105" s="303" t="s">
        <v>491</v>
      </c>
    </row>
    <row r="106" spans="1:4" s="172" customFormat="1" ht="87.75" customHeight="1" x14ac:dyDescent="0.2">
      <c r="A106" s="1665"/>
      <c r="B106" s="1659" t="s">
        <v>492</v>
      </c>
      <c r="C106" s="870" t="s">
        <v>1197</v>
      </c>
      <c r="D106" s="146" t="s">
        <v>493</v>
      </c>
    </row>
    <row r="107" spans="1:4" s="172" customFormat="1" ht="45.75" customHeight="1" x14ac:dyDescent="0.2">
      <c r="A107" s="1665"/>
      <c r="B107" s="1660"/>
      <c r="C107" s="870" t="s">
        <v>1198</v>
      </c>
      <c r="D107" s="146"/>
    </row>
    <row r="108" spans="1:4" s="172" customFormat="1" ht="18" hidden="1" customHeight="1" x14ac:dyDescent="0.2">
      <c r="A108" s="1665"/>
      <c r="B108" s="1661" t="s">
        <v>855</v>
      </c>
      <c r="C108" s="1662" t="s">
        <v>856</v>
      </c>
      <c r="D108" s="303" t="s">
        <v>494</v>
      </c>
    </row>
    <row r="109" spans="1:4" s="172" customFormat="1" ht="41.25" hidden="1" customHeight="1" x14ac:dyDescent="0.2">
      <c r="A109" s="1665"/>
      <c r="B109" s="1661"/>
      <c r="C109" s="1662"/>
      <c r="D109" s="303" t="s">
        <v>495</v>
      </c>
    </row>
    <row r="110" spans="1:4" s="172" customFormat="1" ht="19.5" hidden="1" customHeight="1" x14ac:dyDescent="0.2">
      <c r="A110" s="889"/>
      <c r="B110" s="301" t="s">
        <v>496</v>
      </c>
      <c r="C110" s="1663" t="s">
        <v>655</v>
      </c>
      <c r="D110" s="1664"/>
    </row>
    <row r="111" spans="1:4" s="172" customFormat="1" ht="31.5" hidden="1" customHeight="1" x14ac:dyDescent="0.2">
      <c r="A111" s="889"/>
      <c r="B111" s="1661" t="s">
        <v>497</v>
      </c>
      <c r="C111" s="1662" t="s">
        <v>857</v>
      </c>
      <c r="D111" s="303" t="s">
        <v>498</v>
      </c>
    </row>
    <row r="112" spans="1:4" s="172" customFormat="1" ht="21" hidden="1" x14ac:dyDescent="0.2">
      <c r="A112" s="889"/>
      <c r="B112" s="1661"/>
      <c r="C112" s="1662"/>
      <c r="D112" s="303" t="s">
        <v>499</v>
      </c>
    </row>
    <row r="113" spans="1:1" x14ac:dyDescent="0.2">
      <c r="A113" s="94"/>
    </row>
  </sheetData>
  <mergeCells count="80">
    <mergeCell ref="B83:B84"/>
    <mergeCell ref="C83:C84"/>
    <mergeCell ref="B85:B88"/>
    <mergeCell ref="C85:C88"/>
    <mergeCell ref="B111:B112"/>
    <mergeCell ref="C111:C112"/>
    <mergeCell ref="B89:B91"/>
    <mergeCell ref="C89:C91"/>
    <mergeCell ref="B92:B94"/>
    <mergeCell ref="B108:B109"/>
    <mergeCell ref="C108:C109"/>
    <mergeCell ref="C110:D110"/>
    <mergeCell ref="C92:C94"/>
    <mergeCell ref="C96:C98"/>
    <mergeCell ref="C101:C105"/>
    <mergeCell ref="B101:B105"/>
    <mergeCell ref="C70:C71"/>
    <mergeCell ref="B76:B78"/>
    <mergeCell ref="C76:C78"/>
    <mergeCell ref="B80:B82"/>
    <mergeCell ref="C80:C82"/>
    <mergeCell ref="B49:B50"/>
    <mergeCell ref="C49:C50"/>
    <mergeCell ref="B44:B45"/>
    <mergeCell ref="C73:C74"/>
    <mergeCell ref="B52:B54"/>
    <mergeCell ref="C52:C54"/>
    <mergeCell ref="C55:C56"/>
    <mergeCell ref="C58:C59"/>
    <mergeCell ref="B60:B61"/>
    <mergeCell ref="C60:C61"/>
    <mergeCell ref="B62:B63"/>
    <mergeCell ref="C62:C63"/>
    <mergeCell ref="C64:C66"/>
    <mergeCell ref="B67:B68"/>
    <mergeCell ref="C67:C68"/>
    <mergeCell ref="B70:B71"/>
    <mergeCell ref="B39:B40"/>
    <mergeCell ref="C39:C40"/>
    <mergeCell ref="C41:C42"/>
    <mergeCell ref="C44:C45"/>
    <mergeCell ref="B46:B48"/>
    <mergeCell ref="C46:C48"/>
    <mergeCell ref="B16:B17"/>
    <mergeCell ref="C16:C17"/>
    <mergeCell ref="C19:C21"/>
    <mergeCell ref="B22:B23"/>
    <mergeCell ref="C22:C23"/>
    <mergeCell ref="A79:A109"/>
    <mergeCell ref="B106:B107"/>
    <mergeCell ref="B31:B33"/>
    <mergeCell ref="A1:D1"/>
    <mergeCell ref="A2:D2"/>
    <mergeCell ref="B3:D3"/>
    <mergeCell ref="A5:A17"/>
    <mergeCell ref="B6:B7"/>
    <mergeCell ref="C6:C7"/>
    <mergeCell ref="B8:B9"/>
    <mergeCell ref="C8:C9"/>
    <mergeCell ref="B10:B14"/>
    <mergeCell ref="C10:C14"/>
    <mergeCell ref="B35:B36"/>
    <mergeCell ref="C35:C36"/>
    <mergeCell ref="C15:D15"/>
    <mergeCell ref="D31:D32"/>
    <mergeCell ref="A57:A71"/>
    <mergeCell ref="A72:A78"/>
    <mergeCell ref="A18:A34"/>
    <mergeCell ref="A35:A56"/>
    <mergeCell ref="B20:B21"/>
    <mergeCell ref="B24:B25"/>
    <mergeCell ref="C24:C25"/>
    <mergeCell ref="B26:B28"/>
    <mergeCell ref="C26:C28"/>
    <mergeCell ref="B29:B30"/>
    <mergeCell ref="C29:C30"/>
    <mergeCell ref="C31:C34"/>
    <mergeCell ref="C51:D51"/>
    <mergeCell ref="B37:B38"/>
    <mergeCell ref="C37:C38"/>
  </mergeCells>
  <pageMargins left="0.39370078740157483" right="0.31496062992125984" top="0.6692913385826772" bottom="0.47244094488188981" header="0.27559055118110237" footer="0.31496062992125984"/>
  <pageSetup paperSize="9" scale="95" orientation="landscape" r:id="rId1"/>
  <headerFooter scaleWithDoc="0">
    <oddHeader>&amp;L&amp;"Verdana,Normal"&amp;8PROGEFAZ - PROFISCO&amp;C&amp;"Verdana,Normal"&amp;8 11º RELATÓRIO DE PROGRESSO
2º Semestre de 2014&amp;R&amp;"Verdana,Normal"&amp;8SEFA - Pará</oddHeader>
    <oddFooter>&amp;L&amp;"Verdana,Normal"&amp;8&amp;A&amp;R&amp;"Verdana,Normal"&amp;8&amp;P/&amp;N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53"/>
  <sheetViews>
    <sheetView showGridLines="0" topLeftCell="A16" zoomScale="96" zoomScaleNormal="96" workbookViewId="0">
      <selection activeCell="B51" sqref="B51"/>
    </sheetView>
  </sheetViews>
  <sheetFormatPr defaultRowHeight="12.75" x14ac:dyDescent="0.2"/>
  <cols>
    <col min="1" max="1" width="45.7109375" style="6" customWidth="1"/>
    <col min="2" max="2" width="74.85546875" style="4" customWidth="1"/>
    <col min="3" max="4" width="9.140625" style="4"/>
    <col min="5" max="5" width="16.5703125" style="1250" customWidth="1"/>
    <col min="6" max="16384" width="9.140625" style="4"/>
  </cols>
  <sheetData>
    <row r="1" spans="1:5" ht="26.1" customHeight="1" thickBot="1" x14ac:dyDescent="0.25">
      <c r="A1" s="116"/>
      <c r="B1" s="117"/>
    </row>
    <row r="2" spans="1:5" s="6" customFormat="1" ht="13.5" thickBot="1" x14ac:dyDescent="0.25">
      <c r="A2" s="1325" t="s">
        <v>0</v>
      </c>
      <c r="B2" s="1326"/>
      <c r="E2" s="1251"/>
    </row>
    <row r="3" spans="1:5" x14ac:dyDescent="0.2">
      <c r="A3" s="1329" t="s">
        <v>190</v>
      </c>
      <c r="B3" s="1330"/>
    </row>
    <row r="4" spans="1:5" ht="17.100000000000001" customHeight="1" x14ac:dyDescent="0.2">
      <c r="A4" s="7" t="s">
        <v>32</v>
      </c>
      <c r="B4" s="1043" t="s">
        <v>238</v>
      </c>
    </row>
    <row r="5" spans="1:5" ht="25.5" x14ac:dyDescent="0.2">
      <c r="A5" s="7" t="s">
        <v>33</v>
      </c>
      <c r="B5" s="1043" t="s">
        <v>245</v>
      </c>
    </row>
    <row r="6" spans="1:5" ht="17.100000000000001" customHeight="1" x14ac:dyDescent="0.2">
      <c r="A6" s="7" t="s">
        <v>44</v>
      </c>
      <c r="B6" s="1043" t="s">
        <v>246</v>
      </c>
    </row>
    <row r="7" spans="1:5" ht="17.100000000000001" customHeight="1" x14ac:dyDescent="0.2">
      <c r="A7" s="7" t="s">
        <v>34</v>
      </c>
      <c r="B7" s="1043" t="s">
        <v>247</v>
      </c>
    </row>
    <row r="8" spans="1:5" ht="17.100000000000001" customHeight="1" x14ac:dyDescent="0.2">
      <c r="A8" s="7" t="s">
        <v>45</v>
      </c>
      <c r="B8" s="1043" t="s">
        <v>656</v>
      </c>
    </row>
    <row r="9" spans="1:5" ht="17.100000000000001" customHeight="1" x14ac:dyDescent="0.2">
      <c r="A9" s="7" t="s">
        <v>47</v>
      </c>
      <c r="B9" s="1043" t="s">
        <v>657</v>
      </c>
    </row>
    <row r="10" spans="1:5" ht="17.100000000000001" customHeight="1" thickBot="1" x14ac:dyDescent="0.25">
      <c r="A10" s="8" t="s">
        <v>35</v>
      </c>
      <c r="B10" s="1050" t="s">
        <v>658</v>
      </c>
    </row>
    <row r="11" spans="1:5" ht="16.5" customHeight="1" x14ac:dyDescent="0.2">
      <c r="A11" s="1329" t="s">
        <v>57</v>
      </c>
      <c r="B11" s="1330"/>
    </row>
    <row r="12" spans="1:5" ht="17.100000000000001" customHeight="1" x14ac:dyDescent="0.2">
      <c r="A12" s="7" t="s">
        <v>58</v>
      </c>
      <c r="B12" s="1047" t="s">
        <v>252</v>
      </c>
    </row>
    <row r="13" spans="1:5" ht="17.100000000000001" customHeight="1" x14ac:dyDescent="0.2">
      <c r="A13" s="7" t="s">
        <v>48</v>
      </c>
      <c r="B13" s="1047" t="s">
        <v>248</v>
      </c>
    </row>
    <row r="14" spans="1:5" ht="17.100000000000001" customHeight="1" x14ac:dyDescent="0.2">
      <c r="A14" s="9" t="s">
        <v>133</v>
      </c>
      <c r="B14" s="1048" t="s">
        <v>659</v>
      </c>
    </row>
    <row r="15" spans="1:5" ht="17.100000000000001" customHeight="1" thickBot="1" x14ac:dyDescent="0.25">
      <c r="A15" s="10" t="s">
        <v>36</v>
      </c>
      <c r="B15" s="1049" t="s">
        <v>374</v>
      </c>
    </row>
    <row r="16" spans="1:5" x14ac:dyDescent="0.2">
      <c r="A16" s="1329" t="s">
        <v>75</v>
      </c>
      <c r="B16" s="1330"/>
    </row>
    <row r="17" spans="1:5" ht="17.100000000000001" customHeight="1" x14ac:dyDescent="0.2">
      <c r="A17" s="7" t="s">
        <v>37</v>
      </c>
      <c r="B17" s="1043" t="s">
        <v>249</v>
      </c>
    </row>
    <row r="18" spans="1:5" ht="17.100000000000001" customHeight="1" x14ac:dyDescent="0.2">
      <c r="A18" s="7" t="s">
        <v>46</v>
      </c>
      <c r="B18" s="1043" t="s">
        <v>660</v>
      </c>
    </row>
    <row r="19" spans="1:5" ht="17.100000000000001" customHeight="1" x14ac:dyDescent="0.2">
      <c r="A19" s="7" t="s">
        <v>60</v>
      </c>
      <c r="B19" s="1044">
        <v>10000000</v>
      </c>
    </row>
    <row r="20" spans="1:5" ht="17.100000000000001" customHeight="1" x14ac:dyDescent="0.2">
      <c r="A20" s="7" t="s">
        <v>38</v>
      </c>
      <c r="B20" s="1043" t="s">
        <v>244</v>
      </c>
    </row>
    <row r="21" spans="1:5" ht="17.100000000000001" customHeight="1" x14ac:dyDescent="0.2">
      <c r="A21" s="7" t="s">
        <v>49</v>
      </c>
      <c r="B21" s="1045" t="s">
        <v>877</v>
      </c>
    </row>
    <row r="22" spans="1:5" ht="17.100000000000001" customHeight="1" x14ac:dyDescent="0.2">
      <c r="A22" s="7" t="s">
        <v>61</v>
      </c>
      <c r="B22" s="1044">
        <v>4000000</v>
      </c>
    </row>
    <row r="23" spans="1:5" ht="17.100000000000001" customHeight="1" x14ac:dyDescent="0.2">
      <c r="A23" s="7" t="s">
        <v>50</v>
      </c>
      <c r="B23" s="1046">
        <v>186</v>
      </c>
    </row>
    <row r="24" spans="1:5" ht="17.100000000000001" customHeight="1" x14ac:dyDescent="0.2">
      <c r="A24" s="7" t="s">
        <v>62</v>
      </c>
      <c r="B24" s="1044">
        <v>14000000</v>
      </c>
    </row>
    <row r="25" spans="1:5" ht="17.100000000000001" customHeight="1" thickBot="1" x14ac:dyDescent="0.25">
      <c r="A25" s="8" t="s">
        <v>51</v>
      </c>
      <c r="B25" s="1047" t="s">
        <v>250</v>
      </c>
    </row>
    <row r="26" spans="1:5" x14ac:dyDescent="0.2">
      <c r="A26" s="1329" t="s">
        <v>149</v>
      </c>
      <c r="B26" s="1330"/>
    </row>
    <row r="27" spans="1:5" ht="17.100000000000001" customHeight="1" x14ac:dyDescent="0.2">
      <c r="A27" s="7" t="s">
        <v>52</v>
      </c>
      <c r="B27" s="1253" t="s">
        <v>1547</v>
      </c>
    </row>
    <row r="28" spans="1:5" ht="17.100000000000001" customHeight="1" x14ac:dyDescent="0.2">
      <c r="A28" s="7" t="s">
        <v>53</v>
      </c>
      <c r="B28" s="1253" t="s">
        <v>1399</v>
      </c>
    </row>
    <row r="29" spans="1:5" ht="17.100000000000001" customHeight="1" x14ac:dyDescent="0.2">
      <c r="A29" s="7" t="s">
        <v>63</v>
      </c>
      <c r="B29" s="1254">
        <v>9708676</v>
      </c>
    </row>
    <row r="30" spans="1:5" ht="17.100000000000001" customHeight="1" x14ac:dyDescent="0.2">
      <c r="A30" s="7" t="s">
        <v>54</v>
      </c>
      <c r="B30" s="1255">
        <f>B29/B19</f>
        <v>0.97086760000000005</v>
      </c>
      <c r="E30" s="1252"/>
    </row>
    <row r="31" spans="1:5" ht="17.100000000000001" customHeight="1" x14ac:dyDescent="0.2">
      <c r="A31" s="7" t="s">
        <v>64</v>
      </c>
      <c r="B31" s="1254">
        <v>8560205</v>
      </c>
    </row>
    <row r="32" spans="1:5" ht="17.100000000000001" customHeight="1" x14ac:dyDescent="0.2">
      <c r="A32" s="7" t="s">
        <v>55</v>
      </c>
      <c r="B32" s="1255">
        <f>B31/B19</f>
        <v>0.85602049999999996</v>
      </c>
    </row>
    <row r="33" spans="1:2" ht="17.100000000000001" customHeight="1" x14ac:dyDescent="0.2">
      <c r="A33" s="7" t="s">
        <v>65</v>
      </c>
      <c r="B33" s="1256">
        <v>2409867.5499999998</v>
      </c>
    </row>
    <row r="34" spans="1:2" ht="17.100000000000001" customHeight="1" x14ac:dyDescent="0.2">
      <c r="A34" s="7" t="s">
        <v>59</v>
      </c>
      <c r="B34" s="1255">
        <f>B33/B22</f>
        <v>0.60246688749999999</v>
      </c>
    </row>
    <row r="35" spans="1:2" ht="17.100000000000001" customHeight="1" x14ac:dyDescent="0.2">
      <c r="A35" s="7" t="s">
        <v>76</v>
      </c>
      <c r="B35" s="1253" t="s">
        <v>1548</v>
      </c>
    </row>
    <row r="36" spans="1:2" ht="17.100000000000001" customHeight="1" thickBot="1" x14ac:dyDescent="0.25">
      <c r="A36" s="558" t="s">
        <v>77</v>
      </c>
      <c r="B36" s="1257" t="s">
        <v>1548</v>
      </c>
    </row>
    <row r="37" spans="1:2" x14ac:dyDescent="0.2">
      <c r="A37" s="1329" t="s">
        <v>150</v>
      </c>
      <c r="B37" s="1330"/>
    </row>
    <row r="38" spans="1:2" ht="42" customHeight="1" x14ac:dyDescent="0.2">
      <c r="A38" s="7" t="s">
        <v>40</v>
      </c>
      <c r="B38" s="1258" t="s">
        <v>1075</v>
      </c>
    </row>
    <row r="39" spans="1:2" ht="27.95" customHeight="1" thickBot="1" x14ac:dyDescent="0.25">
      <c r="A39" s="8" t="s">
        <v>39</v>
      </c>
      <c r="B39" s="1259" t="s">
        <v>1338</v>
      </c>
    </row>
    <row r="40" spans="1:2" x14ac:dyDescent="0.2">
      <c r="A40" s="1329" t="s">
        <v>152</v>
      </c>
      <c r="B40" s="1330"/>
    </row>
    <row r="41" spans="1:2" ht="26.1" customHeight="1" x14ac:dyDescent="0.2">
      <c r="A41" s="7" t="s">
        <v>56</v>
      </c>
      <c r="B41" s="1043" t="s">
        <v>261</v>
      </c>
    </row>
    <row r="42" spans="1:2" ht="68.099999999999994" customHeight="1" x14ac:dyDescent="0.2">
      <c r="A42" s="7" t="s">
        <v>40</v>
      </c>
      <c r="B42" s="1043" t="s">
        <v>262</v>
      </c>
    </row>
    <row r="43" spans="1:2" ht="42" customHeight="1" thickBot="1" x14ac:dyDescent="0.25">
      <c r="A43" s="8" t="s">
        <v>39</v>
      </c>
      <c r="B43" s="539" t="s">
        <v>1150</v>
      </c>
    </row>
    <row r="44" spans="1:2" x14ac:dyDescent="0.2">
      <c r="A44" s="1327" t="s">
        <v>151</v>
      </c>
      <c r="B44" s="1328"/>
    </row>
    <row r="45" spans="1:2" ht="17.100000000000001" customHeight="1" x14ac:dyDescent="0.2">
      <c r="A45" s="7" t="s">
        <v>66</v>
      </c>
      <c r="B45" s="568" t="s">
        <v>1560</v>
      </c>
    </row>
    <row r="46" spans="1:2" ht="17.100000000000001" customHeight="1" x14ac:dyDescent="0.2">
      <c r="A46" s="7" t="s">
        <v>67</v>
      </c>
      <c r="B46" s="568" t="s">
        <v>1542</v>
      </c>
    </row>
    <row r="47" spans="1:2" ht="17.100000000000001" customHeight="1" x14ac:dyDescent="0.2">
      <c r="A47" s="7" t="s">
        <v>72</v>
      </c>
      <c r="B47" s="569" t="s">
        <v>1543</v>
      </c>
    </row>
    <row r="48" spans="1:2" ht="17.100000000000001" customHeight="1" x14ac:dyDescent="0.2">
      <c r="A48" s="9" t="s">
        <v>69</v>
      </c>
      <c r="B48" s="569" t="s">
        <v>1082</v>
      </c>
    </row>
    <row r="49" spans="1:2" ht="17.100000000000001" customHeight="1" x14ac:dyDescent="0.2">
      <c r="A49" s="7" t="s">
        <v>68</v>
      </c>
      <c r="B49" s="569" t="s">
        <v>1400</v>
      </c>
    </row>
    <row r="50" spans="1:2" ht="17.100000000000001" customHeight="1" x14ac:dyDescent="0.2">
      <c r="A50" s="7" t="s">
        <v>70</v>
      </c>
      <c r="B50" s="569" t="s">
        <v>263</v>
      </c>
    </row>
    <row r="51" spans="1:2" ht="17.100000000000001" customHeight="1" thickBot="1" x14ac:dyDescent="0.25">
      <c r="A51" s="8" t="s">
        <v>71</v>
      </c>
      <c r="B51" s="570" t="s">
        <v>878</v>
      </c>
    </row>
    <row r="52" spans="1:2" ht="16.5" customHeight="1" x14ac:dyDescent="0.2">
      <c r="A52" s="11"/>
      <c r="B52" s="12"/>
    </row>
    <row r="53" spans="1:2" x14ac:dyDescent="0.2">
      <c r="A53" s="13"/>
    </row>
  </sheetData>
  <mergeCells count="8">
    <mergeCell ref="A2:B2"/>
    <mergeCell ref="A44:B44"/>
    <mergeCell ref="A37:B37"/>
    <mergeCell ref="A40:B40"/>
    <mergeCell ref="A3:B3"/>
    <mergeCell ref="A11:B11"/>
    <mergeCell ref="A16:B16"/>
    <mergeCell ref="A26:B26"/>
  </mergeCells>
  <phoneticPr fontId="0" type="noConversion"/>
  <pageMargins left="0.6692913385826772" right="0.31496062992125984" top="0.6692913385826772" bottom="0.47244094488188981" header="0.31496062992125984" footer="0.31496062992125984"/>
  <pageSetup paperSize="9" scale="77" orientation="portrait" r:id="rId1"/>
  <headerFooter scaleWithDoc="0">
    <oddHeader>&amp;L&amp;"Verdana,Normal"&amp;8PROGEFAZ - PROFISCO&amp;C&amp;"Verdana,Normal"&amp;8 11º RELATÓRIO DE PROGRESSO
2º Semestre de 2014&amp;R&amp;"Verdana,Normal"&amp;8SEFA - Pará</oddHeader>
    <oddFooter>&amp;L&amp;"Verdana,Normal"&amp;8&amp;A&amp;R&amp;"Verdana,Normal"&amp;8&amp;P/&amp;N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T91"/>
  <sheetViews>
    <sheetView showGridLines="0" tabSelected="1" topLeftCell="C13" zoomScale="90" zoomScaleNormal="90" zoomScaleSheetLayoutView="65" workbookViewId="0">
      <selection activeCell="R51" sqref="R51"/>
    </sheetView>
  </sheetViews>
  <sheetFormatPr defaultRowHeight="12.75" x14ac:dyDescent="0.2"/>
  <cols>
    <col min="1" max="1" width="4.28515625" style="118" customWidth="1"/>
    <col min="2" max="2" width="39.140625" style="134" customWidth="1"/>
    <col min="3" max="3" width="8.7109375" style="27" customWidth="1"/>
    <col min="4" max="4" width="9.7109375" style="21" customWidth="1"/>
    <col min="5" max="5" width="10.7109375" style="27" customWidth="1"/>
    <col min="6" max="6" width="6.5703125" style="27" bestFit="1" customWidth="1"/>
    <col min="7" max="7" width="11.7109375" style="28" hidden="1" customWidth="1"/>
    <col min="8" max="8" width="9.7109375" style="27" hidden="1" customWidth="1"/>
    <col min="9" max="9" width="11.7109375" style="27" hidden="1" customWidth="1"/>
    <col min="10" max="10" width="9.7109375" style="27" hidden="1" customWidth="1"/>
    <col min="11" max="11" width="11.42578125" style="27" customWidth="1"/>
    <col min="12" max="12" width="12.5703125" style="27" customWidth="1"/>
    <col min="13" max="13" width="11.42578125" style="27" customWidth="1"/>
    <col min="14" max="14" width="12.5703125" style="27" customWidth="1"/>
    <col min="15" max="15" width="12" style="28" customWidth="1"/>
    <col min="16" max="16" width="13.28515625" style="26" customWidth="1"/>
    <col min="17" max="17" width="12" style="28" customWidth="1"/>
    <col min="18" max="18" width="12" style="26" customWidth="1"/>
    <col min="19" max="19" width="17.7109375" style="24" customWidth="1"/>
    <col min="20" max="20" width="18.7109375" style="21" customWidth="1"/>
    <col min="21" max="16384" width="9.140625" style="22"/>
  </cols>
  <sheetData>
    <row r="1" spans="1:20" ht="26.1" customHeight="1" thickBot="1" x14ac:dyDescent="0.25">
      <c r="A1" s="119"/>
      <c r="B1" s="100"/>
      <c r="C1" s="586"/>
      <c r="D1" s="100"/>
      <c r="E1" s="100"/>
      <c r="F1" s="100"/>
      <c r="G1" s="100"/>
      <c r="H1" s="100"/>
      <c r="I1" s="100"/>
      <c r="J1" s="100"/>
      <c r="K1" s="100"/>
      <c r="L1" s="100"/>
      <c r="M1" s="100"/>
      <c r="N1" s="100"/>
      <c r="O1" s="100"/>
      <c r="P1" s="100"/>
      <c r="Q1" s="100"/>
      <c r="R1" s="100"/>
      <c r="S1" s="100"/>
      <c r="T1" s="101"/>
    </row>
    <row r="2" spans="1:20" s="4" customFormat="1" ht="13.5" thickBot="1" x14ac:dyDescent="0.25">
      <c r="A2" s="126" t="s">
        <v>144</v>
      </c>
      <c r="B2" s="127"/>
      <c r="C2" s="1136"/>
      <c r="D2" s="127"/>
      <c r="E2" s="127"/>
      <c r="F2" s="127"/>
      <c r="G2" s="127"/>
      <c r="H2" s="127"/>
      <c r="I2" s="127"/>
      <c r="J2" s="127"/>
      <c r="K2" s="127"/>
      <c r="L2" s="127"/>
      <c r="M2" s="127"/>
      <c r="N2" s="127"/>
      <c r="O2" s="127"/>
      <c r="P2" s="127"/>
      <c r="Q2" s="127"/>
      <c r="R2" s="127"/>
      <c r="S2" s="127"/>
      <c r="T2" s="306"/>
    </row>
    <row r="3" spans="1:20" x14ac:dyDescent="0.2">
      <c r="A3" s="1133" t="s">
        <v>143</v>
      </c>
      <c r="B3" s="1120"/>
      <c r="C3" s="1134"/>
      <c r="D3" s="1120"/>
      <c r="E3" s="1120"/>
      <c r="F3" s="1120"/>
      <c r="G3" s="1120"/>
      <c r="H3" s="1120"/>
      <c r="I3" s="1120"/>
      <c r="J3" s="1120"/>
      <c r="K3" s="1120"/>
      <c r="L3" s="1120"/>
      <c r="M3" s="1120"/>
      <c r="N3" s="1120"/>
      <c r="O3" s="1120"/>
      <c r="P3" s="1130"/>
      <c r="Q3" s="1112"/>
      <c r="R3" s="1130"/>
      <c r="S3" s="1113" t="s">
        <v>22</v>
      </c>
      <c r="T3" s="1135" t="s">
        <v>1</v>
      </c>
    </row>
    <row r="4" spans="1:20" ht="28.5" customHeight="1" x14ac:dyDescent="0.2">
      <c r="A4" s="1115" t="s">
        <v>21</v>
      </c>
      <c r="B4" s="138"/>
      <c r="C4" s="225"/>
      <c r="D4" s="1111"/>
      <c r="E4" s="1111"/>
      <c r="F4" s="1111"/>
      <c r="G4" s="1111"/>
      <c r="H4" s="1111"/>
      <c r="I4" s="1111"/>
      <c r="J4" s="1111"/>
      <c r="K4" s="1111"/>
      <c r="L4" s="1111"/>
      <c r="M4" s="1111"/>
      <c r="N4" s="1111"/>
      <c r="O4" s="1111"/>
      <c r="P4" s="1111"/>
      <c r="Q4" s="1132"/>
      <c r="R4" s="1132"/>
      <c r="S4" s="1131"/>
      <c r="T4" s="1116"/>
    </row>
    <row r="5" spans="1:20" ht="15.75" customHeight="1" x14ac:dyDescent="0.2">
      <c r="A5" s="1352" t="s">
        <v>361</v>
      </c>
      <c r="B5" s="1355" t="s">
        <v>2</v>
      </c>
      <c r="C5" s="1349" t="s">
        <v>779</v>
      </c>
      <c r="D5" s="1357" t="s">
        <v>905</v>
      </c>
      <c r="E5" s="1357"/>
      <c r="F5" s="1357"/>
      <c r="G5" s="1339" t="s">
        <v>253</v>
      </c>
      <c r="H5" s="1339"/>
      <c r="I5" s="1339" t="s">
        <v>254</v>
      </c>
      <c r="J5" s="1339"/>
      <c r="K5" s="1339" t="s">
        <v>255</v>
      </c>
      <c r="L5" s="1339"/>
      <c r="M5" s="1339" t="s">
        <v>256</v>
      </c>
      <c r="N5" s="1339"/>
      <c r="O5" s="1339" t="s">
        <v>1323</v>
      </c>
      <c r="P5" s="1339"/>
      <c r="Q5" s="1339" t="s">
        <v>1345</v>
      </c>
      <c r="R5" s="1339"/>
      <c r="S5" s="1340" t="s">
        <v>3</v>
      </c>
      <c r="T5" s="1360" t="s">
        <v>1</v>
      </c>
    </row>
    <row r="6" spans="1:20" ht="31.5" x14ac:dyDescent="0.2">
      <c r="A6" s="1352"/>
      <c r="B6" s="1356"/>
      <c r="C6" s="1350"/>
      <c r="D6" s="817" t="s">
        <v>4</v>
      </c>
      <c r="E6" s="142" t="s">
        <v>5</v>
      </c>
      <c r="F6" s="143" t="s">
        <v>8</v>
      </c>
      <c r="G6" s="143" t="s">
        <v>9</v>
      </c>
      <c r="H6" s="656" t="s">
        <v>10</v>
      </c>
      <c r="I6" s="143" t="s">
        <v>9</v>
      </c>
      <c r="J6" s="656" t="s">
        <v>10</v>
      </c>
      <c r="K6" s="143" t="s">
        <v>9</v>
      </c>
      <c r="L6" s="656" t="s">
        <v>10</v>
      </c>
      <c r="M6" s="143" t="s">
        <v>9</v>
      </c>
      <c r="N6" s="656" t="s">
        <v>10</v>
      </c>
      <c r="O6" s="143" t="s">
        <v>9</v>
      </c>
      <c r="P6" s="656" t="s">
        <v>10</v>
      </c>
      <c r="Q6" s="143" t="s">
        <v>9</v>
      </c>
      <c r="R6" s="656" t="s">
        <v>10</v>
      </c>
      <c r="S6" s="1340"/>
      <c r="T6" s="1360"/>
    </row>
    <row r="7" spans="1:20" ht="33" customHeight="1" x14ac:dyDescent="0.2">
      <c r="A7" s="144" t="s">
        <v>362</v>
      </c>
      <c r="B7" s="135" t="s">
        <v>26</v>
      </c>
      <c r="C7" s="582" t="s">
        <v>777</v>
      </c>
      <c r="D7" s="139" t="s">
        <v>15</v>
      </c>
      <c r="E7" s="582">
        <v>0.37</v>
      </c>
      <c r="F7" s="582">
        <v>2009</v>
      </c>
      <c r="G7" s="632">
        <v>0.48</v>
      </c>
      <c r="H7" s="560">
        <v>0.38</v>
      </c>
      <c r="I7" s="632">
        <v>1</v>
      </c>
      <c r="J7" s="560">
        <v>0.33</v>
      </c>
      <c r="K7" s="632" t="s">
        <v>1361</v>
      </c>
      <c r="L7" s="657">
        <v>0.24</v>
      </c>
      <c r="M7" s="798" t="s">
        <v>1361</v>
      </c>
      <c r="N7" s="1137">
        <v>0.25</v>
      </c>
      <c r="O7" s="798" t="s">
        <v>1361</v>
      </c>
      <c r="P7" s="1137">
        <v>0.25</v>
      </c>
      <c r="Q7" s="798" t="s">
        <v>1361</v>
      </c>
      <c r="R7" s="1137"/>
      <c r="S7" s="1361" t="s">
        <v>257</v>
      </c>
      <c r="T7" s="1363" t="s">
        <v>1151</v>
      </c>
    </row>
    <row r="8" spans="1:20" ht="33" customHeight="1" x14ac:dyDescent="0.2">
      <c r="A8" s="144" t="s">
        <v>363</v>
      </c>
      <c r="B8" s="135" t="s">
        <v>27</v>
      </c>
      <c r="C8" s="582" t="s">
        <v>777</v>
      </c>
      <c r="D8" s="140" t="s">
        <v>370</v>
      </c>
      <c r="E8" s="559">
        <v>-42</v>
      </c>
      <c r="F8" s="582">
        <v>2009</v>
      </c>
      <c r="G8" s="632">
        <v>176</v>
      </c>
      <c r="H8" s="561">
        <v>-433</v>
      </c>
      <c r="I8" s="632">
        <v>100</v>
      </c>
      <c r="J8" s="561">
        <v>744</v>
      </c>
      <c r="K8" s="632">
        <v>151</v>
      </c>
      <c r="L8" s="658">
        <v>785</v>
      </c>
      <c r="M8" s="798">
        <v>45</v>
      </c>
      <c r="N8" s="1138">
        <v>116</v>
      </c>
      <c r="O8" s="798">
        <v>65</v>
      </c>
      <c r="P8" s="1138">
        <v>74</v>
      </c>
      <c r="Q8" s="798">
        <v>24</v>
      </c>
      <c r="R8" s="1138"/>
      <c r="S8" s="1361"/>
      <c r="T8" s="1364"/>
    </row>
    <row r="9" spans="1:20" ht="33" customHeight="1" x14ac:dyDescent="0.2">
      <c r="A9" s="144" t="s">
        <v>364</v>
      </c>
      <c r="B9" s="135" t="s">
        <v>28</v>
      </c>
      <c r="C9" s="582" t="s">
        <v>777</v>
      </c>
      <c r="D9" s="140" t="s">
        <v>15</v>
      </c>
      <c r="E9" s="584">
        <v>53.55</v>
      </c>
      <c r="F9" s="582">
        <v>2009</v>
      </c>
      <c r="G9" s="632">
        <v>51.08</v>
      </c>
      <c r="H9" s="560">
        <v>53.37</v>
      </c>
      <c r="I9" s="632">
        <v>53.88</v>
      </c>
      <c r="J9" s="560">
        <v>52.74</v>
      </c>
      <c r="K9" s="632">
        <v>54.57</v>
      </c>
      <c r="L9" s="657">
        <v>55.03</v>
      </c>
      <c r="M9" s="798">
        <v>53.28</v>
      </c>
      <c r="N9" s="1137">
        <v>56.48</v>
      </c>
      <c r="O9" s="798">
        <v>52.81</v>
      </c>
      <c r="P9" s="1137">
        <v>55.04</v>
      </c>
      <c r="Q9" s="798">
        <v>60</v>
      </c>
      <c r="R9" s="1137"/>
      <c r="S9" s="1361"/>
      <c r="T9" s="1364"/>
    </row>
    <row r="10" spans="1:20" ht="33" customHeight="1" x14ac:dyDescent="0.2">
      <c r="A10" s="144" t="s">
        <v>365</v>
      </c>
      <c r="B10" s="135" t="s">
        <v>29</v>
      </c>
      <c r="C10" s="582" t="s">
        <v>777</v>
      </c>
      <c r="D10" s="140" t="s">
        <v>370</v>
      </c>
      <c r="E10" s="326">
        <v>5465</v>
      </c>
      <c r="F10" s="582">
        <v>2009</v>
      </c>
      <c r="G10" s="633">
        <v>5064</v>
      </c>
      <c r="H10" s="561">
        <v>6296</v>
      </c>
      <c r="I10" s="633">
        <v>6606</v>
      </c>
      <c r="J10" s="561">
        <v>6928</v>
      </c>
      <c r="K10" s="633">
        <v>7102</v>
      </c>
      <c r="L10" s="658">
        <v>9017</v>
      </c>
      <c r="M10" s="799">
        <v>9740</v>
      </c>
      <c r="N10" s="1138">
        <v>9844</v>
      </c>
      <c r="O10" s="799">
        <v>10939</v>
      </c>
      <c r="P10" s="1138">
        <v>11234</v>
      </c>
      <c r="Q10" s="799">
        <v>11838</v>
      </c>
      <c r="R10" s="1138"/>
      <c r="S10" s="1361"/>
      <c r="T10" s="1364"/>
    </row>
    <row r="11" spans="1:20" ht="33" customHeight="1" x14ac:dyDescent="0.2">
      <c r="A11" s="144" t="s">
        <v>366</v>
      </c>
      <c r="B11" s="135" t="s">
        <v>371</v>
      </c>
      <c r="C11" s="582" t="s">
        <v>777</v>
      </c>
      <c r="D11" s="140" t="s">
        <v>15</v>
      </c>
      <c r="E11" s="584">
        <v>41.13</v>
      </c>
      <c r="F11" s="582">
        <v>2009</v>
      </c>
      <c r="G11" s="632">
        <v>40.6</v>
      </c>
      <c r="H11" s="560">
        <v>41.45</v>
      </c>
      <c r="I11" s="632">
        <v>38.979999999999997</v>
      </c>
      <c r="J11" s="560">
        <v>38.26</v>
      </c>
      <c r="K11" s="632">
        <v>40.31</v>
      </c>
      <c r="L11" s="657">
        <v>35.43</v>
      </c>
      <c r="M11" s="798">
        <v>37.26</v>
      </c>
      <c r="N11" s="1137">
        <v>37.24</v>
      </c>
      <c r="O11" s="798">
        <v>37.49</v>
      </c>
      <c r="P11" s="1137">
        <v>38.04</v>
      </c>
      <c r="Q11" s="798">
        <v>37.159999999999997</v>
      </c>
      <c r="R11" s="1137"/>
      <c r="S11" s="1361"/>
      <c r="T11" s="1364"/>
    </row>
    <row r="12" spans="1:20" ht="33" customHeight="1" thickBot="1" x14ac:dyDescent="0.25">
      <c r="A12" s="145" t="s">
        <v>367</v>
      </c>
      <c r="B12" s="136" t="s">
        <v>30</v>
      </c>
      <c r="C12" s="583" t="s">
        <v>777</v>
      </c>
      <c r="D12" s="141" t="s">
        <v>15</v>
      </c>
      <c r="E12" s="585">
        <v>11.16</v>
      </c>
      <c r="F12" s="583">
        <v>2009</v>
      </c>
      <c r="G12" s="634">
        <v>16.329999999999998</v>
      </c>
      <c r="H12" s="562">
        <v>15.8</v>
      </c>
      <c r="I12" s="634">
        <v>12.39</v>
      </c>
      <c r="J12" s="562">
        <v>5.68</v>
      </c>
      <c r="K12" s="635">
        <v>9.7899999999999991</v>
      </c>
      <c r="L12" s="659">
        <v>7.86</v>
      </c>
      <c r="M12" s="800">
        <v>12.24</v>
      </c>
      <c r="N12" s="1139">
        <v>9.5299999999999994</v>
      </c>
      <c r="O12" s="800">
        <v>12.48</v>
      </c>
      <c r="P12" s="1139">
        <v>10.55</v>
      </c>
      <c r="Q12" s="800">
        <v>10.029999999999999</v>
      </c>
      <c r="R12" s="1139"/>
      <c r="S12" s="1362"/>
      <c r="T12" s="1365"/>
    </row>
    <row r="13" spans="1:20" ht="33" customHeight="1" thickBot="1" x14ac:dyDescent="0.25">
      <c r="A13" s="1241"/>
      <c r="B13" s="1358" t="s">
        <v>1559</v>
      </c>
      <c r="C13" s="1358"/>
      <c r="D13" s="1358"/>
      <c r="E13" s="1358"/>
      <c r="F13" s="1358"/>
      <c r="G13" s="1358"/>
      <c r="H13" s="1358"/>
      <c r="I13" s="1358"/>
      <c r="J13" s="1358"/>
      <c r="K13" s="1358"/>
      <c r="L13" s="1358"/>
      <c r="M13" s="1358"/>
      <c r="N13" s="1358"/>
      <c r="O13" s="1358"/>
      <c r="P13" s="1358"/>
      <c r="Q13" s="1358"/>
      <c r="R13" s="1358"/>
      <c r="S13" s="1358"/>
      <c r="T13" s="1359"/>
    </row>
    <row r="14" spans="1:20" s="137" customFormat="1" ht="13.5" thickBot="1" x14ac:dyDescent="0.25">
      <c r="A14" s="1121"/>
      <c r="B14" s="1122"/>
      <c r="C14" s="1123"/>
      <c r="D14" s="1124"/>
      <c r="E14" s="1125"/>
      <c r="F14" s="1125"/>
      <c r="G14" s="1126"/>
      <c r="H14" s="1125"/>
      <c r="I14" s="1125"/>
      <c r="J14" s="1125"/>
      <c r="K14" s="1125"/>
      <c r="L14" s="407"/>
      <c r="M14" s="1125"/>
      <c r="N14" s="1125"/>
      <c r="O14" s="1140"/>
      <c r="P14" s="1141"/>
      <c r="Q14" s="1140"/>
      <c r="R14" s="1127"/>
      <c r="S14" s="1128"/>
      <c r="T14" s="1129"/>
    </row>
    <row r="15" spans="1:20" ht="17.100000000000001" customHeight="1" x14ac:dyDescent="0.2">
      <c r="A15" s="1117" t="s">
        <v>142</v>
      </c>
      <c r="B15" s="1118"/>
      <c r="C15" s="1119"/>
      <c r="D15" s="1118"/>
      <c r="E15" s="1118"/>
      <c r="F15" s="1118"/>
      <c r="G15" s="1118"/>
      <c r="H15" s="1118"/>
      <c r="I15" s="1118"/>
      <c r="J15" s="1118"/>
      <c r="K15" s="1118"/>
      <c r="L15" s="1118"/>
      <c r="M15" s="1118"/>
      <c r="N15" s="1118"/>
      <c r="O15" s="1112"/>
      <c r="P15" s="1130"/>
      <c r="Q15" s="1112"/>
      <c r="R15" s="1130"/>
      <c r="S15" s="1113" t="s">
        <v>22</v>
      </c>
      <c r="T15" s="1114" t="s">
        <v>1</v>
      </c>
    </row>
    <row r="16" spans="1:20" ht="30.75" customHeight="1" collapsed="1" x14ac:dyDescent="0.2">
      <c r="A16" s="1345" t="s">
        <v>251</v>
      </c>
      <c r="B16" s="1346"/>
      <c r="C16" s="1346"/>
      <c r="D16" s="1346"/>
      <c r="E16" s="1346"/>
      <c r="F16" s="1346"/>
      <c r="G16" s="1346"/>
      <c r="H16" s="1346"/>
      <c r="I16" s="1346"/>
      <c r="J16" s="1346"/>
      <c r="K16" s="1346"/>
      <c r="L16" s="1346"/>
      <c r="M16" s="1346"/>
      <c r="N16" s="1346"/>
      <c r="O16" s="1346"/>
      <c r="P16" s="1346"/>
      <c r="Q16" s="1346"/>
      <c r="R16" s="1346"/>
      <c r="S16" s="1346"/>
      <c r="T16" s="1347"/>
    </row>
    <row r="17" spans="1:20" s="183" customFormat="1" ht="15.75" customHeight="1" x14ac:dyDescent="0.2">
      <c r="A17" s="1353" t="s">
        <v>361</v>
      </c>
      <c r="B17" s="1339" t="s">
        <v>2</v>
      </c>
      <c r="C17" s="1349" t="s">
        <v>779</v>
      </c>
      <c r="D17" s="1351" t="s">
        <v>6</v>
      </c>
      <c r="E17" s="1351"/>
      <c r="F17" s="1351"/>
      <c r="G17" s="1339" t="s">
        <v>253</v>
      </c>
      <c r="H17" s="1339"/>
      <c r="I17" s="1339" t="s">
        <v>254</v>
      </c>
      <c r="J17" s="1339"/>
      <c r="K17" s="1339" t="s">
        <v>255</v>
      </c>
      <c r="L17" s="1339"/>
      <c r="M17" s="1339" t="s">
        <v>256</v>
      </c>
      <c r="N17" s="1339"/>
      <c r="O17" s="1339" t="s">
        <v>1323</v>
      </c>
      <c r="P17" s="1339"/>
      <c r="Q17" s="1339" t="s">
        <v>1346</v>
      </c>
      <c r="R17" s="1339"/>
      <c r="S17" s="1354" t="s">
        <v>7</v>
      </c>
      <c r="T17" s="1348" t="s">
        <v>1</v>
      </c>
    </row>
    <row r="18" spans="1:20" s="183" customFormat="1" ht="21.95" customHeight="1" x14ac:dyDescent="0.2">
      <c r="A18" s="1353"/>
      <c r="B18" s="1339"/>
      <c r="C18" s="1350"/>
      <c r="D18" s="587" t="s">
        <v>4</v>
      </c>
      <c r="E18" s="195" t="s">
        <v>5</v>
      </c>
      <c r="F18" s="195" t="s">
        <v>8</v>
      </c>
      <c r="G18" s="196" t="s">
        <v>9</v>
      </c>
      <c r="H18" s="660" t="s">
        <v>10</v>
      </c>
      <c r="I18" s="196" t="s">
        <v>9</v>
      </c>
      <c r="J18" s="660" t="s">
        <v>10</v>
      </c>
      <c r="K18" s="196" t="s">
        <v>9</v>
      </c>
      <c r="L18" s="660" t="s">
        <v>10</v>
      </c>
      <c r="M18" s="196" t="s">
        <v>9</v>
      </c>
      <c r="N18" s="660" t="s">
        <v>10</v>
      </c>
      <c r="O18" s="196" t="s">
        <v>9</v>
      </c>
      <c r="P18" s="1110" t="s">
        <v>10</v>
      </c>
      <c r="Q18" s="196" t="s">
        <v>9</v>
      </c>
      <c r="R18" s="1110" t="s">
        <v>10</v>
      </c>
      <c r="S18" s="1354"/>
      <c r="T18" s="1348"/>
    </row>
    <row r="19" spans="1:20" s="197" customFormat="1" ht="17.100000000000001" customHeight="1" x14ac:dyDescent="0.15">
      <c r="A19" s="357" t="s">
        <v>879</v>
      </c>
      <c r="B19" s="305"/>
      <c r="C19" s="226"/>
      <c r="D19" s="198"/>
      <c r="E19" s="198"/>
      <c r="F19" s="198"/>
      <c r="G19" s="198"/>
      <c r="H19" s="198"/>
      <c r="I19" s="198"/>
      <c r="J19" s="198"/>
      <c r="K19" s="198"/>
      <c r="L19" s="198"/>
      <c r="M19" s="198"/>
      <c r="N19" s="198"/>
      <c r="O19" s="198"/>
      <c r="P19" s="198"/>
      <c r="Q19" s="198"/>
      <c r="R19" s="198"/>
      <c r="S19" s="648"/>
      <c r="T19" s="654"/>
    </row>
    <row r="20" spans="1:20" s="416" customFormat="1" ht="30" hidden="1" customHeight="1" x14ac:dyDescent="0.15">
      <c r="A20" s="1341" t="s">
        <v>683</v>
      </c>
      <c r="B20" s="1342"/>
      <c r="C20" s="408" t="s">
        <v>778</v>
      </c>
      <c r="D20" s="409" t="s">
        <v>15</v>
      </c>
      <c r="E20" s="410">
        <v>4</v>
      </c>
      <c r="F20" s="411">
        <v>2006</v>
      </c>
      <c r="G20" s="410"/>
      <c r="H20" s="412"/>
      <c r="I20" s="413"/>
      <c r="J20" s="412"/>
      <c r="K20" s="413"/>
      <c r="L20" s="412"/>
      <c r="M20" s="413">
        <v>3.5</v>
      </c>
      <c r="N20" s="412"/>
      <c r="O20" s="410"/>
      <c r="P20" s="412"/>
      <c r="Q20" s="410"/>
      <c r="R20" s="412"/>
      <c r="S20" s="646" t="s">
        <v>672</v>
      </c>
      <c r="T20" s="647"/>
    </row>
    <row r="21" spans="1:20" s="433" customFormat="1" ht="30" customHeight="1" x14ac:dyDescent="0.15">
      <c r="A21" s="1335" t="s">
        <v>683</v>
      </c>
      <c r="B21" s="1336"/>
      <c r="C21" s="201" t="s">
        <v>778</v>
      </c>
      <c r="D21" s="199" t="s">
        <v>897</v>
      </c>
      <c r="E21" s="431">
        <v>3.2500000000000001E-2</v>
      </c>
      <c r="F21" s="578">
        <v>2009</v>
      </c>
      <c r="G21" s="200"/>
      <c r="H21" s="661"/>
      <c r="I21" s="636"/>
      <c r="J21" s="661"/>
      <c r="K21" s="191"/>
      <c r="L21" s="661"/>
      <c r="M21" s="1155"/>
      <c r="N21" s="661"/>
      <c r="O21" s="1155">
        <v>3.1E-2</v>
      </c>
      <c r="P21" s="661">
        <v>3.6900000000000002E-2</v>
      </c>
      <c r="Q21" s="200"/>
      <c r="R21" s="661"/>
      <c r="S21" s="359" t="s">
        <v>672</v>
      </c>
      <c r="T21" s="432" t="s">
        <v>899</v>
      </c>
    </row>
    <row r="22" spans="1:20" s="424" customFormat="1" ht="17.100000000000001" hidden="1" customHeight="1" x14ac:dyDescent="0.15">
      <c r="A22" s="417" t="s">
        <v>684</v>
      </c>
      <c r="B22" s="418"/>
      <c r="C22" s="419"/>
      <c r="D22" s="420"/>
      <c r="E22" s="420"/>
      <c r="F22" s="419"/>
      <c r="G22" s="420"/>
      <c r="H22" s="420"/>
      <c r="I22" s="637"/>
      <c r="J22" s="420"/>
      <c r="K22" s="593"/>
      <c r="L22" s="593"/>
      <c r="M22" s="593"/>
      <c r="N22" s="593"/>
      <c r="O22" s="593"/>
      <c r="P22" s="594"/>
      <c r="Q22" s="420"/>
      <c r="R22" s="421"/>
      <c r="S22" s="422"/>
      <c r="T22" s="423"/>
    </row>
    <row r="23" spans="1:20" s="416" customFormat="1" ht="36" hidden="1" customHeight="1" x14ac:dyDescent="0.15">
      <c r="A23" s="1341" t="s">
        <v>685</v>
      </c>
      <c r="B23" s="1342"/>
      <c r="C23" s="408" t="s">
        <v>778</v>
      </c>
      <c r="D23" s="409" t="s">
        <v>358</v>
      </c>
      <c r="E23" s="410">
        <v>5104376</v>
      </c>
      <c r="F23" s="579">
        <v>2006</v>
      </c>
      <c r="G23" s="410"/>
      <c r="H23" s="412"/>
      <c r="I23" s="638">
        <f>E23-153131</f>
        <v>4951245</v>
      </c>
      <c r="J23" s="425"/>
      <c r="K23" s="600">
        <f>I23-51044</f>
        <v>4900201</v>
      </c>
      <c r="L23" s="1156"/>
      <c r="M23" s="600">
        <f>K23-51044</f>
        <v>4849157</v>
      </c>
      <c r="N23" s="602"/>
      <c r="O23" s="1157"/>
      <c r="P23" s="602"/>
      <c r="Q23" s="426"/>
      <c r="R23" s="412"/>
      <c r="S23" s="414" t="s">
        <v>679</v>
      </c>
      <c r="T23" s="415"/>
    </row>
    <row r="24" spans="1:20" s="424" customFormat="1" ht="17.100000000000001" hidden="1" customHeight="1" x14ac:dyDescent="0.15">
      <c r="A24" s="417" t="s">
        <v>686</v>
      </c>
      <c r="B24" s="418"/>
      <c r="C24" s="419"/>
      <c r="D24" s="420"/>
      <c r="E24" s="420"/>
      <c r="F24" s="419"/>
      <c r="G24" s="420"/>
      <c r="H24" s="420"/>
      <c r="I24" s="637"/>
      <c r="J24" s="420"/>
      <c r="K24" s="593"/>
      <c r="L24" s="593"/>
      <c r="M24" s="593"/>
      <c r="N24" s="593"/>
      <c r="O24" s="593"/>
      <c r="P24" s="594"/>
      <c r="Q24" s="420"/>
      <c r="R24" s="421"/>
      <c r="S24" s="422"/>
      <c r="T24" s="423"/>
    </row>
    <row r="25" spans="1:20" s="416" customFormat="1" ht="30" hidden="1" customHeight="1" x14ac:dyDescent="0.15">
      <c r="A25" s="1341" t="s">
        <v>687</v>
      </c>
      <c r="B25" s="1342"/>
      <c r="C25" s="408" t="s">
        <v>780</v>
      </c>
      <c r="D25" s="408" t="s">
        <v>661</v>
      </c>
      <c r="E25" s="410">
        <v>10583</v>
      </c>
      <c r="F25" s="579">
        <v>2006</v>
      </c>
      <c r="G25" s="410"/>
      <c r="H25" s="412"/>
      <c r="I25" s="638">
        <f>E25+500</f>
        <v>11083</v>
      </c>
      <c r="J25" s="425"/>
      <c r="K25" s="600">
        <f>I25+1500</f>
        <v>12583</v>
      </c>
      <c r="L25" s="1156"/>
      <c r="M25" s="600">
        <f>K25+2217</f>
        <v>14800</v>
      </c>
      <c r="N25" s="602"/>
      <c r="O25" s="1157"/>
      <c r="P25" s="602"/>
      <c r="Q25" s="426"/>
      <c r="R25" s="412"/>
      <c r="S25" s="414" t="s">
        <v>680</v>
      </c>
      <c r="T25" s="415"/>
    </row>
    <row r="26" spans="1:20" s="424" customFormat="1" ht="17.100000000000001" hidden="1" customHeight="1" x14ac:dyDescent="0.15">
      <c r="A26" s="417" t="s">
        <v>688</v>
      </c>
      <c r="B26" s="418"/>
      <c r="C26" s="419"/>
      <c r="D26" s="420"/>
      <c r="E26" s="420"/>
      <c r="F26" s="419"/>
      <c r="G26" s="420"/>
      <c r="H26" s="420"/>
      <c r="I26" s="637"/>
      <c r="J26" s="420"/>
      <c r="K26" s="593"/>
      <c r="L26" s="593"/>
      <c r="M26" s="593"/>
      <c r="N26" s="593"/>
      <c r="O26" s="593"/>
      <c r="P26" s="594"/>
      <c r="Q26" s="420"/>
      <c r="R26" s="421"/>
      <c r="S26" s="427"/>
      <c r="T26" s="423"/>
    </row>
    <row r="27" spans="1:20" s="430" customFormat="1" ht="37.5" hidden="1" customHeight="1" x14ac:dyDescent="0.2">
      <c r="A27" s="1341" t="s">
        <v>689</v>
      </c>
      <c r="B27" s="1342"/>
      <c r="C27" s="428" t="s">
        <v>780</v>
      </c>
      <c r="D27" s="409" t="s">
        <v>351</v>
      </c>
      <c r="E27" s="410">
        <v>947955415</v>
      </c>
      <c r="F27" s="579">
        <v>2006</v>
      </c>
      <c r="G27" s="410"/>
      <c r="H27" s="412"/>
      <c r="I27" s="639"/>
      <c r="J27" s="412"/>
      <c r="K27" s="600">
        <v>1014321</v>
      </c>
      <c r="L27" s="602"/>
      <c r="M27" s="600">
        <v>1095457</v>
      </c>
      <c r="N27" s="602"/>
      <c r="O27" s="604"/>
      <c r="P27" s="602"/>
      <c r="Q27" s="429"/>
      <c r="R27" s="412"/>
      <c r="S27" s="649" t="s">
        <v>672</v>
      </c>
      <c r="T27" s="650"/>
    </row>
    <row r="28" spans="1:20" s="197" customFormat="1" ht="17.100000000000001" customHeight="1" x14ac:dyDescent="0.15">
      <c r="A28" s="588" t="s">
        <v>898</v>
      </c>
      <c r="B28" s="305"/>
      <c r="C28" s="226"/>
      <c r="D28" s="198"/>
      <c r="E28" s="198"/>
      <c r="F28" s="226"/>
      <c r="G28" s="198"/>
      <c r="H28" s="198"/>
      <c r="I28" s="640"/>
      <c r="J28" s="198"/>
      <c r="K28" s="198"/>
      <c r="L28" s="198"/>
      <c r="M28" s="198"/>
      <c r="N28" s="198"/>
      <c r="O28" s="198"/>
      <c r="P28" s="198"/>
      <c r="Q28" s="198"/>
      <c r="R28" s="198"/>
      <c r="S28" s="648"/>
      <c r="T28" s="654"/>
    </row>
    <row r="29" spans="1:20" s="183" customFormat="1" ht="35.1" customHeight="1" x14ac:dyDescent="0.2">
      <c r="A29" s="1335" t="s">
        <v>1024</v>
      </c>
      <c r="B29" s="1336"/>
      <c r="C29" s="589" t="s">
        <v>780</v>
      </c>
      <c r="D29" s="199" t="s">
        <v>351</v>
      </c>
      <c r="E29" s="1242">
        <v>511174125</v>
      </c>
      <c r="F29" s="578">
        <v>2009</v>
      </c>
      <c r="G29" s="200"/>
      <c r="H29" s="661"/>
      <c r="I29" s="636"/>
      <c r="J29" s="661"/>
      <c r="K29" s="1242">
        <v>700000</v>
      </c>
      <c r="L29" s="1176">
        <v>708881944.48000002</v>
      </c>
      <c r="M29" s="1242">
        <v>800000000</v>
      </c>
      <c r="N29" s="1176">
        <v>804367757</v>
      </c>
      <c r="O29" s="1242">
        <v>870000000</v>
      </c>
      <c r="P29" s="1176">
        <v>910672351</v>
      </c>
      <c r="Q29" s="202"/>
      <c r="R29" s="661"/>
      <c r="S29" s="359" t="s">
        <v>672</v>
      </c>
      <c r="T29" s="432" t="s">
        <v>899</v>
      </c>
    </row>
    <row r="30" spans="1:20" s="597" customFormat="1" ht="17.100000000000001" hidden="1" customHeight="1" collapsed="1" x14ac:dyDescent="0.15">
      <c r="A30" s="590" t="s">
        <v>690</v>
      </c>
      <c r="B30" s="591"/>
      <c r="C30" s="592"/>
      <c r="D30" s="593"/>
      <c r="E30" s="593"/>
      <c r="F30" s="592"/>
      <c r="G30" s="593"/>
      <c r="H30" s="593"/>
      <c r="I30" s="637"/>
      <c r="J30" s="593"/>
      <c r="K30" s="593"/>
      <c r="L30" s="593"/>
      <c r="M30" s="593"/>
      <c r="N30" s="593"/>
      <c r="O30" s="593"/>
      <c r="P30" s="594"/>
      <c r="Q30" s="593"/>
      <c r="R30" s="594"/>
      <c r="S30" s="595"/>
      <c r="T30" s="596"/>
    </row>
    <row r="31" spans="1:20" s="607" customFormat="1" ht="30" hidden="1" customHeight="1" x14ac:dyDescent="0.2">
      <c r="A31" s="1331" t="s">
        <v>691</v>
      </c>
      <c r="B31" s="1332"/>
      <c r="C31" s="598" t="s">
        <v>780</v>
      </c>
      <c r="D31" s="599" t="s">
        <v>15</v>
      </c>
      <c r="E31" s="600">
        <v>25</v>
      </c>
      <c r="F31" s="601">
        <v>2006</v>
      </c>
      <c r="G31" s="600"/>
      <c r="H31" s="602"/>
      <c r="I31" s="639"/>
      <c r="J31" s="602"/>
      <c r="K31" s="603">
        <v>0.2</v>
      </c>
      <c r="L31" s="602"/>
      <c r="M31" s="603">
        <v>0.15</v>
      </c>
      <c r="N31" s="602"/>
      <c r="O31" s="604"/>
      <c r="P31" s="602"/>
      <c r="Q31" s="604"/>
      <c r="R31" s="602"/>
      <c r="S31" s="605" t="s">
        <v>673</v>
      </c>
      <c r="T31" s="606"/>
    </row>
    <row r="32" spans="1:20" s="611" customFormat="1" ht="17.100000000000001" hidden="1" customHeight="1" x14ac:dyDescent="0.15">
      <c r="A32" s="590" t="s">
        <v>692</v>
      </c>
      <c r="B32" s="608"/>
      <c r="C32" s="592"/>
      <c r="D32" s="593"/>
      <c r="E32" s="593"/>
      <c r="F32" s="592"/>
      <c r="G32" s="593"/>
      <c r="H32" s="593"/>
      <c r="I32" s="637"/>
      <c r="J32" s="593"/>
      <c r="K32" s="593"/>
      <c r="L32" s="593"/>
      <c r="M32" s="593"/>
      <c r="N32" s="593"/>
      <c r="O32" s="593"/>
      <c r="P32" s="594"/>
      <c r="Q32" s="593"/>
      <c r="R32" s="594"/>
      <c r="S32" s="609"/>
      <c r="T32" s="610"/>
    </row>
    <row r="33" spans="1:20" s="607" customFormat="1" ht="30" hidden="1" customHeight="1" x14ac:dyDescent="0.2">
      <c r="A33" s="1343" t="s">
        <v>693</v>
      </c>
      <c r="B33" s="1344"/>
      <c r="C33" s="598" t="s">
        <v>780</v>
      </c>
      <c r="D33" s="599" t="s">
        <v>351</v>
      </c>
      <c r="E33" s="600">
        <v>2493905.33</v>
      </c>
      <c r="F33" s="601">
        <v>2006</v>
      </c>
      <c r="G33" s="603"/>
      <c r="H33" s="602"/>
      <c r="I33" s="641"/>
      <c r="J33" s="602"/>
      <c r="K33" s="1158"/>
      <c r="L33" s="602"/>
      <c r="M33" s="600">
        <v>3740858</v>
      </c>
      <c r="N33" s="602"/>
      <c r="O33" s="604"/>
      <c r="P33" s="602"/>
      <c r="Q33" s="604"/>
      <c r="R33" s="602"/>
      <c r="S33" s="605" t="s">
        <v>672</v>
      </c>
      <c r="T33" s="606"/>
    </row>
    <row r="34" spans="1:20" s="597" customFormat="1" ht="17.100000000000001" hidden="1" customHeight="1" collapsed="1" x14ac:dyDescent="0.15">
      <c r="A34" s="590" t="s">
        <v>694</v>
      </c>
      <c r="B34" s="591"/>
      <c r="C34" s="592"/>
      <c r="D34" s="593"/>
      <c r="E34" s="593"/>
      <c r="F34" s="592"/>
      <c r="G34" s="593"/>
      <c r="H34" s="593"/>
      <c r="I34" s="637"/>
      <c r="J34" s="593"/>
      <c r="K34" s="593"/>
      <c r="L34" s="593"/>
      <c r="M34" s="593"/>
      <c r="N34" s="593"/>
      <c r="O34" s="593"/>
      <c r="P34" s="594"/>
      <c r="Q34" s="593"/>
      <c r="R34" s="594"/>
      <c r="S34" s="595"/>
      <c r="T34" s="596"/>
    </row>
    <row r="35" spans="1:20" s="607" customFormat="1" ht="39.75" hidden="1" customHeight="1" x14ac:dyDescent="0.2">
      <c r="A35" s="1331" t="s">
        <v>695</v>
      </c>
      <c r="B35" s="1332"/>
      <c r="C35" s="317" t="s">
        <v>780</v>
      </c>
      <c r="D35" s="599" t="s">
        <v>15</v>
      </c>
      <c r="E35" s="612">
        <v>5.7000000000000002E-2</v>
      </c>
      <c r="F35" s="601">
        <v>2006</v>
      </c>
      <c r="G35" s="603"/>
      <c r="H35" s="602"/>
      <c r="I35" s="641"/>
      <c r="J35" s="602"/>
      <c r="K35" s="1158"/>
      <c r="L35" s="602"/>
      <c r="M35" s="603">
        <v>0.01</v>
      </c>
      <c r="N35" s="602"/>
      <c r="O35" s="604"/>
      <c r="P35" s="602"/>
      <c r="Q35" s="604"/>
      <c r="R35" s="602"/>
      <c r="S35" s="605" t="s">
        <v>674</v>
      </c>
      <c r="T35" s="606"/>
    </row>
    <row r="36" spans="1:20" s="611" customFormat="1" ht="17.100000000000001" hidden="1" customHeight="1" x14ac:dyDescent="0.15">
      <c r="A36" s="613" t="s">
        <v>696</v>
      </c>
      <c r="B36" s="614"/>
      <c r="C36" s="592"/>
      <c r="D36" s="593"/>
      <c r="E36" s="593"/>
      <c r="F36" s="592"/>
      <c r="G36" s="593"/>
      <c r="H36" s="593"/>
      <c r="I36" s="637"/>
      <c r="J36" s="593"/>
      <c r="K36" s="593"/>
      <c r="L36" s="593"/>
      <c r="M36" s="593"/>
      <c r="N36" s="593"/>
      <c r="O36" s="593"/>
      <c r="P36" s="594"/>
      <c r="Q36" s="593"/>
      <c r="R36" s="594"/>
      <c r="S36" s="609"/>
      <c r="T36" s="610"/>
    </row>
    <row r="37" spans="1:20" s="607" customFormat="1" ht="56.25" hidden="1" x14ac:dyDescent="0.2">
      <c r="A37" s="1331" t="s">
        <v>697</v>
      </c>
      <c r="B37" s="1332"/>
      <c r="C37" s="317" t="s">
        <v>781</v>
      </c>
      <c r="D37" s="599" t="s">
        <v>351</v>
      </c>
      <c r="E37" s="600">
        <v>4176000</v>
      </c>
      <c r="F37" s="601">
        <v>2006</v>
      </c>
      <c r="G37" s="603"/>
      <c r="H37" s="602"/>
      <c r="I37" s="641"/>
      <c r="J37" s="602"/>
      <c r="K37" s="1158"/>
      <c r="L37" s="602"/>
      <c r="M37" s="600">
        <v>1670400</v>
      </c>
      <c r="N37" s="602"/>
      <c r="O37" s="604"/>
      <c r="P37" s="602"/>
      <c r="Q37" s="604"/>
      <c r="R37" s="602"/>
      <c r="S37" s="605" t="s">
        <v>675</v>
      </c>
      <c r="T37" s="606"/>
    </row>
    <row r="38" spans="1:20" s="597" customFormat="1" ht="17.100000000000001" hidden="1" customHeight="1" collapsed="1" x14ac:dyDescent="0.15">
      <c r="A38" s="590" t="s">
        <v>698</v>
      </c>
      <c r="B38" s="591"/>
      <c r="C38" s="592"/>
      <c r="D38" s="593"/>
      <c r="E38" s="593"/>
      <c r="F38" s="592"/>
      <c r="G38" s="593"/>
      <c r="H38" s="593"/>
      <c r="I38" s="637"/>
      <c r="J38" s="593"/>
      <c r="K38" s="593"/>
      <c r="L38" s="593"/>
      <c r="M38" s="593"/>
      <c r="N38" s="593"/>
      <c r="O38" s="593"/>
      <c r="P38" s="594"/>
      <c r="Q38" s="593"/>
      <c r="R38" s="594"/>
      <c r="S38" s="595"/>
      <c r="T38" s="615"/>
    </row>
    <row r="39" spans="1:20" s="607" customFormat="1" ht="30" hidden="1" customHeight="1" x14ac:dyDescent="0.2">
      <c r="A39" s="1331" t="s">
        <v>359</v>
      </c>
      <c r="B39" s="1332"/>
      <c r="C39" s="317" t="s">
        <v>782</v>
      </c>
      <c r="D39" s="599" t="s">
        <v>662</v>
      </c>
      <c r="E39" s="600">
        <v>45</v>
      </c>
      <c r="F39" s="601">
        <v>2006</v>
      </c>
      <c r="G39" s="603"/>
      <c r="H39" s="602"/>
      <c r="I39" s="641"/>
      <c r="J39" s="602"/>
      <c r="K39" s="600">
        <v>30</v>
      </c>
      <c r="L39" s="602"/>
      <c r="M39" s="603"/>
      <c r="N39" s="602"/>
      <c r="O39" s="604"/>
      <c r="P39" s="602"/>
      <c r="Q39" s="604"/>
      <c r="R39" s="602"/>
      <c r="S39" s="605" t="s">
        <v>368</v>
      </c>
      <c r="T39" s="616"/>
    </row>
    <row r="40" spans="1:20" s="611" customFormat="1" ht="17.100000000000001" hidden="1" customHeight="1" collapsed="1" x14ac:dyDescent="0.15">
      <c r="A40" s="590" t="s">
        <v>699</v>
      </c>
      <c r="B40" s="608"/>
      <c r="C40" s="592"/>
      <c r="D40" s="593"/>
      <c r="E40" s="593"/>
      <c r="F40" s="592"/>
      <c r="G40" s="593"/>
      <c r="H40" s="593"/>
      <c r="I40" s="637"/>
      <c r="J40" s="593"/>
      <c r="K40" s="593"/>
      <c r="L40" s="593"/>
      <c r="M40" s="593"/>
      <c r="N40" s="593"/>
      <c r="O40" s="593"/>
      <c r="P40" s="594"/>
      <c r="Q40" s="593"/>
      <c r="R40" s="594"/>
      <c r="S40" s="609"/>
      <c r="T40" s="617"/>
    </row>
    <row r="41" spans="1:20" s="607" customFormat="1" ht="33.75" hidden="1" x14ac:dyDescent="0.2">
      <c r="A41" s="1331" t="s">
        <v>700</v>
      </c>
      <c r="B41" s="1332"/>
      <c r="C41" s="317" t="s">
        <v>780</v>
      </c>
      <c r="D41" s="318" t="s">
        <v>821</v>
      </c>
      <c r="E41" s="618">
        <v>17.2</v>
      </c>
      <c r="F41" s="601">
        <v>2006</v>
      </c>
      <c r="G41" s="603"/>
      <c r="H41" s="602"/>
      <c r="I41" s="642">
        <v>17.600000000000001</v>
      </c>
      <c r="J41" s="602"/>
      <c r="K41" s="618">
        <v>18</v>
      </c>
      <c r="L41" s="602"/>
      <c r="M41" s="618">
        <v>19</v>
      </c>
      <c r="N41" s="602"/>
      <c r="O41" s="604"/>
      <c r="P41" s="602"/>
      <c r="Q41" s="604"/>
      <c r="R41" s="602"/>
      <c r="S41" s="605" t="s">
        <v>676</v>
      </c>
      <c r="T41" s="616"/>
    </row>
    <row r="42" spans="1:20" s="611" customFormat="1" ht="17.100000000000001" hidden="1" customHeight="1" collapsed="1" x14ac:dyDescent="0.15">
      <c r="A42" s="590" t="s">
        <v>701</v>
      </c>
      <c r="B42" s="608"/>
      <c r="C42" s="592"/>
      <c r="D42" s="593"/>
      <c r="E42" s="593"/>
      <c r="F42" s="592"/>
      <c r="G42" s="593"/>
      <c r="H42" s="593"/>
      <c r="I42" s="637"/>
      <c r="J42" s="593"/>
      <c r="K42" s="593"/>
      <c r="L42" s="593"/>
      <c r="M42" s="593"/>
      <c r="N42" s="593"/>
      <c r="O42" s="593"/>
      <c r="P42" s="594"/>
      <c r="Q42" s="593"/>
      <c r="R42" s="594"/>
      <c r="S42" s="609"/>
      <c r="T42" s="617"/>
    </row>
    <row r="43" spans="1:20" s="607" customFormat="1" ht="30" hidden="1" customHeight="1" x14ac:dyDescent="0.2">
      <c r="A43" s="1331" t="s">
        <v>702</v>
      </c>
      <c r="B43" s="1332"/>
      <c r="C43" s="317" t="s">
        <v>780</v>
      </c>
      <c r="D43" s="318" t="s">
        <v>663</v>
      </c>
      <c r="E43" s="600" t="s">
        <v>664</v>
      </c>
      <c r="F43" s="601">
        <v>2006</v>
      </c>
      <c r="G43" s="603"/>
      <c r="H43" s="602"/>
      <c r="I43" s="641"/>
      <c r="J43" s="602"/>
      <c r="K43" s="1158"/>
      <c r="L43" s="602"/>
      <c r="M43" s="600">
        <v>0</v>
      </c>
      <c r="N43" s="602"/>
      <c r="O43" s="604"/>
      <c r="P43" s="602"/>
      <c r="Q43" s="604"/>
      <c r="R43" s="602"/>
      <c r="S43" s="605" t="s">
        <v>677</v>
      </c>
      <c r="T43" s="616"/>
    </row>
    <row r="44" spans="1:20" s="597" customFormat="1" ht="17.100000000000001" hidden="1" customHeight="1" collapsed="1" x14ac:dyDescent="0.15">
      <c r="A44" s="590" t="s">
        <v>703</v>
      </c>
      <c r="B44" s="591"/>
      <c r="C44" s="592"/>
      <c r="D44" s="593"/>
      <c r="E44" s="593"/>
      <c r="F44" s="592"/>
      <c r="G44" s="593"/>
      <c r="H44" s="593"/>
      <c r="I44" s="637"/>
      <c r="J44" s="593"/>
      <c r="K44" s="593"/>
      <c r="L44" s="593"/>
      <c r="M44" s="593"/>
      <c r="N44" s="593"/>
      <c r="O44" s="593"/>
      <c r="P44" s="594"/>
      <c r="Q44" s="593"/>
      <c r="R44" s="594"/>
      <c r="S44" s="595"/>
      <c r="T44" s="615"/>
    </row>
    <row r="45" spans="1:20" s="607" customFormat="1" ht="33.75" hidden="1" x14ac:dyDescent="0.2">
      <c r="A45" s="1331" t="s">
        <v>704</v>
      </c>
      <c r="B45" s="1332"/>
      <c r="C45" s="317" t="s">
        <v>778</v>
      </c>
      <c r="D45" s="599" t="s">
        <v>662</v>
      </c>
      <c r="E45" s="600">
        <v>4</v>
      </c>
      <c r="F45" s="601">
        <v>2006</v>
      </c>
      <c r="G45" s="603"/>
      <c r="H45" s="602"/>
      <c r="I45" s="641"/>
      <c r="J45" s="602"/>
      <c r="K45" s="600"/>
      <c r="L45" s="602"/>
      <c r="M45" s="600">
        <v>2</v>
      </c>
      <c r="N45" s="602"/>
      <c r="O45" s="604"/>
      <c r="P45" s="602"/>
      <c r="Q45" s="604"/>
      <c r="R45" s="602"/>
      <c r="S45" s="605" t="s">
        <v>678</v>
      </c>
      <c r="T45" s="616"/>
    </row>
    <row r="46" spans="1:20" s="611" customFormat="1" ht="17.100000000000001" hidden="1" customHeight="1" collapsed="1" x14ac:dyDescent="0.15">
      <c r="A46" s="590" t="s">
        <v>705</v>
      </c>
      <c r="B46" s="608"/>
      <c r="C46" s="592"/>
      <c r="D46" s="593"/>
      <c r="E46" s="593"/>
      <c r="F46" s="592"/>
      <c r="G46" s="593"/>
      <c r="H46" s="593"/>
      <c r="I46" s="637"/>
      <c r="J46" s="593"/>
      <c r="K46" s="593"/>
      <c r="L46" s="593"/>
      <c r="M46" s="593"/>
      <c r="N46" s="593"/>
      <c r="O46" s="593"/>
      <c r="P46" s="594"/>
      <c r="Q46" s="593"/>
      <c r="R46" s="594"/>
      <c r="S46" s="609"/>
      <c r="T46" s="617"/>
    </row>
    <row r="47" spans="1:20" s="607" customFormat="1" ht="30" hidden="1" customHeight="1" x14ac:dyDescent="0.2">
      <c r="A47" s="1331" t="s">
        <v>706</v>
      </c>
      <c r="B47" s="1332"/>
      <c r="C47" s="317" t="s">
        <v>778</v>
      </c>
      <c r="D47" s="318" t="s">
        <v>666</v>
      </c>
      <c r="E47" s="600">
        <v>413</v>
      </c>
      <c r="F47" s="601">
        <v>2006</v>
      </c>
      <c r="G47" s="603"/>
      <c r="H47" s="602"/>
      <c r="I47" s="642"/>
      <c r="J47" s="602"/>
      <c r="K47" s="618"/>
      <c r="L47" s="602"/>
      <c r="M47" s="600">
        <v>206</v>
      </c>
      <c r="N47" s="602"/>
      <c r="O47" s="604"/>
      <c r="P47" s="602"/>
      <c r="Q47" s="604"/>
      <c r="R47" s="602"/>
      <c r="S47" s="605" t="s">
        <v>665</v>
      </c>
      <c r="T47" s="616"/>
    </row>
    <row r="48" spans="1:20" s="611" customFormat="1" ht="17.100000000000001" hidden="1" customHeight="1" collapsed="1" x14ac:dyDescent="0.15">
      <c r="A48" s="590" t="s">
        <v>707</v>
      </c>
      <c r="B48" s="608"/>
      <c r="C48" s="592"/>
      <c r="D48" s="593"/>
      <c r="E48" s="593"/>
      <c r="F48" s="592"/>
      <c r="G48" s="593"/>
      <c r="H48" s="593"/>
      <c r="I48" s="637"/>
      <c r="J48" s="593"/>
      <c r="K48" s="593"/>
      <c r="L48" s="593"/>
      <c r="M48" s="593"/>
      <c r="N48" s="593"/>
      <c r="O48" s="593"/>
      <c r="P48" s="594"/>
      <c r="Q48" s="593"/>
      <c r="R48" s="594"/>
      <c r="S48" s="609"/>
      <c r="T48" s="617"/>
    </row>
    <row r="49" spans="1:20" s="607" customFormat="1" ht="45" hidden="1" x14ac:dyDescent="0.2">
      <c r="A49" s="1331" t="s">
        <v>708</v>
      </c>
      <c r="B49" s="1332"/>
      <c r="C49" s="317" t="s">
        <v>781</v>
      </c>
      <c r="D49" s="599" t="s">
        <v>667</v>
      </c>
      <c r="E49" s="618">
        <v>600000</v>
      </c>
      <c r="F49" s="601">
        <v>2006</v>
      </c>
      <c r="G49" s="603"/>
      <c r="H49" s="602"/>
      <c r="I49" s="638">
        <v>650000</v>
      </c>
      <c r="J49" s="602"/>
      <c r="K49" s="600">
        <v>720000</v>
      </c>
      <c r="L49" s="602"/>
      <c r="M49" s="600">
        <v>800000</v>
      </c>
      <c r="N49" s="602"/>
      <c r="O49" s="604"/>
      <c r="P49" s="602"/>
      <c r="Q49" s="604"/>
      <c r="R49" s="602"/>
      <c r="S49" s="651" t="s">
        <v>668</v>
      </c>
      <c r="T49" s="652"/>
    </row>
    <row r="50" spans="1:20" s="197" customFormat="1" ht="17.100000000000001" customHeight="1" collapsed="1" x14ac:dyDescent="0.15">
      <c r="A50" s="588" t="s">
        <v>906</v>
      </c>
      <c r="B50" s="305"/>
      <c r="C50" s="226"/>
      <c r="D50" s="198"/>
      <c r="E50" s="198"/>
      <c r="F50" s="226"/>
      <c r="G50" s="198"/>
      <c r="H50" s="198"/>
      <c r="I50" s="640"/>
      <c r="J50" s="198"/>
      <c r="K50" s="198"/>
      <c r="L50" s="198"/>
      <c r="M50" s="198"/>
      <c r="N50" s="198"/>
      <c r="O50" s="198"/>
      <c r="P50" s="198"/>
      <c r="Q50" s="198"/>
      <c r="R50" s="198"/>
      <c r="S50" s="648"/>
      <c r="T50" s="654"/>
    </row>
    <row r="51" spans="1:20" s="183" customFormat="1" ht="30" customHeight="1" x14ac:dyDescent="0.2">
      <c r="A51" s="1335" t="s">
        <v>1077</v>
      </c>
      <c r="B51" s="1336"/>
      <c r="C51" s="201" t="s">
        <v>895</v>
      </c>
      <c r="D51" s="199" t="s">
        <v>900</v>
      </c>
      <c r="E51" s="1673">
        <v>23</v>
      </c>
      <c r="F51" s="578">
        <v>2009</v>
      </c>
      <c r="G51" s="203"/>
      <c r="H51" s="661"/>
      <c r="I51" s="643">
        <v>4</v>
      </c>
      <c r="J51" s="663">
        <v>4</v>
      </c>
      <c r="K51" s="199">
        <v>4</v>
      </c>
      <c r="L51" s="663">
        <v>2</v>
      </c>
      <c r="M51" s="199">
        <v>4</v>
      </c>
      <c r="N51" s="663">
        <v>9</v>
      </c>
      <c r="O51" s="199">
        <v>3</v>
      </c>
      <c r="P51" s="663">
        <v>3</v>
      </c>
      <c r="Q51" s="202"/>
      <c r="R51" s="661"/>
      <c r="S51" s="359" t="s">
        <v>901</v>
      </c>
      <c r="T51" s="619" t="s">
        <v>907</v>
      </c>
    </row>
    <row r="52" spans="1:20" s="611" customFormat="1" ht="17.100000000000001" hidden="1" customHeight="1" collapsed="1" x14ac:dyDescent="0.15">
      <c r="A52" s="590" t="s">
        <v>709</v>
      </c>
      <c r="B52" s="608"/>
      <c r="C52" s="592"/>
      <c r="D52" s="593"/>
      <c r="E52" s="593"/>
      <c r="F52" s="592"/>
      <c r="G52" s="593"/>
      <c r="H52" s="593"/>
      <c r="I52" s="637"/>
      <c r="J52" s="593"/>
      <c r="K52" s="593"/>
      <c r="L52" s="593"/>
      <c r="M52" s="592"/>
      <c r="N52" s="593"/>
      <c r="O52" s="593"/>
      <c r="P52" s="594"/>
      <c r="Q52" s="593"/>
      <c r="R52" s="594"/>
      <c r="S52" s="609"/>
      <c r="T52" s="617"/>
    </row>
    <row r="53" spans="1:20" s="607" customFormat="1" ht="33.75" hidden="1" x14ac:dyDescent="0.2">
      <c r="A53" s="1331" t="s">
        <v>710</v>
      </c>
      <c r="B53" s="1332"/>
      <c r="C53" s="317" t="s">
        <v>783</v>
      </c>
      <c r="D53" s="599" t="s">
        <v>15</v>
      </c>
      <c r="E53" s="620" t="s">
        <v>669</v>
      </c>
      <c r="F53" s="601">
        <v>2006</v>
      </c>
      <c r="G53" s="603"/>
      <c r="H53" s="602"/>
      <c r="I53" s="641"/>
      <c r="J53" s="602"/>
      <c r="K53" s="1158"/>
      <c r="L53" s="602"/>
      <c r="M53" s="599">
        <v>90</v>
      </c>
      <c r="N53" s="602"/>
      <c r="O53" s="604"/>
      <c r="P53" s="602"/>
      <c r="Q53" s="604"/>
      <c r="R53" s="602"/>
      <c r="S53" s="651" t="s">
        <v>670</v>
      </c>
      <c r="T53" s="652"/>
    </row>
    <row r="54" spans="1:20" s="197" customFormat="1" ht="17.100000000000001" customHeight="1" collapsed="1" x14ac:dyDescent="0.15">
      <c r="A54" s="588" t="s">
        <v>902</v>
      </c>
      <c r="B54" s="305"/>
      <c r="C54" s="226"/>
      <c r="D54" s="198"/>
      <c r="E54" s="198"/>
      <c r="F54" s="226"/>
      <c r="G54" s="198"/>
      <c r="H54" s="198"/>
      <c r="I54" s="640"/>
      <c r="J54" s="198"/>
      <c r="K54" s="198"/>
      <c r="L54" s="198"/>
      <c r="M54" s="226"/>
      <c r="N54" s="198"/>
      <c r="O54" s="198"/>
      <c r="P54" s="198"/>
      <c r="Q54" s="198"/>
      <c r="R54" s="198"/>
      <c r="S54" s="648"/>
      <c r="T54" s="654"/>
    </row>
    <row r="55" spans="1:20" s="183" customFormat="1" ht="38.1" customHeight="1" x14ac:dyDescent="0.2">
      <c r="A55" s="1335" t="s">
        <v>711</v>
      </c>
      <c r="B55" s="1336"/>
      <c r="C55" s="201" t="s">
        <v>895</v>
      </c>
      <c r="D55" s="199" t="s">
        <v>15</v>
      </c>
      <c r="E55" s="631">
        <v>85.4</v>
      </c>
      <c r="F55" s="578">
        <v>2009</v>
      </c>
      <c r="G55" s="203"/>
      <c r="H55" s="661"/>
      <c r="I55" s="644"/>
      <c r="J55" s="661"/>
      <c r="K55" s="1159"/>
      <c r="L55" s="661"/>
      <c r="M55" s="199"/>
      <c r="N55" s="661"/>
      <c r="O55" s="199">
        <v>88</v>
      </c>
      <c r="P55" s="663">
        <v>95.65</v>
      </c>
      <c r="Q55" s="202"/>
      <c r="R55" s="661"/>
      <c r="S55" s="359" t="s">
        <v>770</v>
      </c>
      <c r="T55" s="621" t="s">
        <v>908</v>
      </c>
    </row>
    <row r="56" spans="1:20" s="597" customFormat="1" ht="17.100000000000001" hidden="1" customHeight="1" x14ac:dyDescent="0.15">
      <c r="A56" s="590" t="s">
        <v>712</v>
      </c>
      <c r="B56" s="591"/>
      <c r="C56" s="592"/>
      <c r="D56" s="593"/>
      <c r="E56" s="593"/>
      <c r="F56" s="592"/>
      <c r="G56" s="593"/>
      <c r="H56" s="593"/>
      <c r="I56" s="637"/>
      <c r="J56" s="593"/>
      <c r="K56" s="593"/>
      <c r="L56" s="593"/>
      <c r="M56" s="593"/>
      <c r="N56" s="593"/>
      <c r="O56" s="593"/>
      <c r="P56" s="594"/>
      <c r="Q56" s="593"/>
      <c r="R56" s="594"/>
      <c r="S56" s="595"/>
      <c r="T56" s="615"/>
    </row>
    <row r="57" spans="1:20" s="607" customFormat="1" ht="45" hidden="1" x14ac:dyDescent="0.2">
      <c r="A57" s="1331" t="s">
        <v>713</v>
      </c>
      <c r="B57" s="1332"/>
      <c r="C57" s="317" t="s">
        <v>783</v>
      </c>
      <c r="D57" s="599" t="s">
        <v>351</v>
      </c>
      <c r="E57" s="600">
        <v>1690548</v>
      </c>
      <c r="F57" s="601">
        <v>2006</v>
      </c>
      <c r="G57" s="603"/>
      <c r="H57" s="602"/>
      <c r="I57" s="641"/>
      <c r="J57" s="602"/>
      <c r="K57" s="600"/>
      <c r="L57" s="602"/>
      <c r="M57" s="600">
        <v>1400000</v>
      </c>
      <c r="N57" s="602"/>
      <c r="O57" s="604"/>
      <c r="P57" s="602"/>
      <c r="Q57" s="604"/>
      <c r="R57" s="602"/>
      <c r="S57" s="651" t="s">
        <v>682</v>
      </c>
      <c r="T57" s="652"/>
    </row>
    <row r="58" spans="1:20" s="433" customFormat="1" ht="17.100000000000001" hidden="1" customHeight="1" x14ac:dyDescent="0.15">
      <c r="A58" s="588" t="s">
        <v>904</v>
      </c>
      <c r="B58" s="622"/>
      <c r="C58" s="226"/>
      <c r="D58" s="198"/>
      <c r="E58" s="198"/>
      <c r="F58" s="226"/>
      <c r="G58" s="198"/>
      <c r="H58" s="198"/>
      <c r="I58" s="640"/>
      <c r="J58" s="198"/>
      <c r="K58" s="198"/>
      <c r="L58" s="198"/>
      <c r="M58" s="198"/>
      <c r="N58" s="198"/>
      <c r="O58" s="198"/>
      <c r="P58" s="198"/>
      <c r="Q58" s="198"/>
      <c r="R58" s="198"/>
      <c r="S58" s="653"/>
      <c r="T58" s="655"/>
    </row>
    <row r="59" spans="1:20" s="183" customFormat="1" ht="39" hidden="1" customHeight="1" x14ac:dyDescent="0.2">
      <c r="A59" s="1335" t="s">
        <v>903</v>
      </c>
      <c r="B59" s="1336"/>
      <c r="C59" s="201" t="s">
        <v>778</v>
      </c>
      <c r="D59" s="199" t="s">
        <v>351</v>
      </c>
      <c r="E59" s="200">
        <v>1102598</v>
      </c>
      <c r="F59" s="578">
        <v>2009</v>
      </c>
      <c r="G59" s="203"/>
      <c r="H59" s="661"/>
      <c r="I59" s="644"/>
      <c r="J59" s="661"/>
      <c r="K59" s="200"/>
      <c r="L59" s="661"/>
      <c r="M59" s="200">
        <v>950000</v>
      </c>
      <c r="N59" s="967">
        <v>300337</v>
      </c>
      <c r="O59" s="202"/>
      <c r="P59" s="661"/>
      <c r="Q59" s="202"/>
      <c r="R59" s="661"/>
      <c r="S59" s="359" t="s">
        <v>682</v>
      </c>
      <c r="T59" s="621" t="s">
        <v>907</v>
      </c>
    </row>
    <row r="60" spans="1:20" s="611" customFormat="1" ht="17.100000000000001" hidden="1" customHeight="1" x14ac:dyDescent="0.15">
      <c r="A60" s="590" t="s">
        <v>714</v>
      </c>
      <c r="B60" s="608"/>
      <c r="C60" s="592"/>
      <c r="D60" s="593"/>
      <c r="E60" s="593"/>
      <c r="F60" s="592"/>
      <c r="G60" s="593"/>
      <c r="H60" s="593"/>
      <c r="I60" s="637"/>
      <c r="J60" s="593"/>
      <c r="K60" s="593"/>
      <c r="L60" s="593"/>
      <c r="M60" s="593"/>
      <c r="N60" s="593"/>
      <c r="O60" s="593"/>
      <c r="P60" s="594"/>
      <c r="Q60" s="593"/>
      <c r="R60" s="594"/>
      <c r="S60" s="609"/>
      <c r="T60" s="617"/>
    </row>
    <row r="61" spans="1:20" s="607" customFormat="1" ht="45" hidden="1" x14ac:dyDescent="0.2">
      <c r="A61" s="1331" t="s">
        <v>1078</v>
      </c>
      <c r="B61" s="1332"/>
      <c r="C61" s="317" t="s">
        <v>784</v>
      </c>
      <c r="D61" s="318" t="s">
        <v>671</v>
      </c>
      <c r="E61" s="600">
        <v>478</v>
      </c>
      <c r="F61" s="601">
        <v>2006</v>
      </c>
      <c r="G61" s="603"/>
      <c r="H61" s="602"/>
      <c r="I61" s="638">
        <v>1000</v>
      </c>
      <c r="J61" s="602"/>
      <c r="K61" s="600">
        <v>1000</v>
      </c>
      <c r="L61" s="602"/>
      <c r="M61" s="600">
        <v>1000</v>
      </c>
      <c r="N61" s="602"/>
      <c r="O61" s="604"/>
      <c r="P61" s="602"/>
      <c r="Q61" s="604"/>
      <c r="R61" s="602"/>
      <c r="S61" s="651" t="s">
        <v>1079</v>
      </c>
      <c r="T61" s="652"/>
    </row>
    <row r="62" spans="1:20" s="197" customFormat="1" ht="17.100000000000001" customHeight="1" x14ac:dyDescent="0.15">
      <c r="A62" s="588" t="s">
        <v>1347</v>
      </c>
      <c r="B62" s="305"/>
      <c r="C62" s="226"/>
      <c r="D62" s="198"/>
      <c r="E62" s="198"/>
      <c r="F62" s="226"/>
      <c r="G62" s="198"/>
      <c r="H62" s="198"/>
      <c r="I62" s="640"/>
      <c r="J62" s="198"/>
      <c r="K62" s="198"/>
      <c r="L62" s="198"/>
      <c r="M62" s="198"/>
      <c r="N62" s="198"/>
      <c r="O62" s="198"/>
      <c r="P62" s="198"/>
      <c r="Q62" s="198"/>
      <c r="R62" s="198"/>
      <c r="S62" s="648"/>
      <c r="T62" s="654"/>
    </row>
    <row r="63" spans="1:20" s="629" customFormat="1" ht="38.1" customHeight="1" thickBot="1" x14ac:dyDescent="0.25">
      <c r="A63" s="1337" t="s">
        <v>1348</v>
      </c>
      <c r="B63" s="1338"/>
      <c r="C63" s="623" t="s">
        <v>784</v>
      </c>
      <c r="D63" s="624" t="s">
        <v>897</v>
      </c>
      <c r="E63" s="630">
        <v>668</v>
      </c>
      <c r="F63" s="625">
        <v>2009</v>
      </c>
      <c r="G63" s="626"/>
      <c r="H63" s="662"/>
      <c r="I63" s="645">
        <v>160</v>
      </c>
      <c r="J63" s="664">
        <v>654</v>
      </c>
      <c r="K63" s="630"/>
      <c r="L63" s="664"/>
      <c r="M63" s="630"/>
      <c r="N63" s="966"/>
      <c r="O63" s="630">
        <v>960</v>
      </c>
      <c r="P63" s="704">
        <v>1557</v>
      </c>
      <c r="Q63" s="627"/>
      <c r="R63" s="662"/>
      <c r="S63" s="557" t="s">
        <v>1079</v>
      </c>
      <c r="T63" s="628" t="s">
        <v>909</v>
      </c>
    </row>
    <row r="64" spans="1:20" s="424" customFormat="1" ht="17.100000000000001" hidden="1" customHeight="1" x14ac:dyDescent="0.15">
      <c r="A64" s="417" t="s">
        <v>1080</v>
      </c>
      <c r="B64" s="418"/>
      <c r="C64" s="552"/>
      <c r="D64" s="553"/>
      <c r="E64" s="553"/>
      <c r="F64" s="553"/>
      <c r="G64" s="553"/>
      <c r="H64" s="553"/>
      <c r="I64" s="553"/>
      <c r="J64" s="553"/>
      <c r="K64" s="553"/>
      <c r="L64" s="553"/>
      <c r="M64" s="553"/>
      <c r="N64" s="553"/>
      <c r="O64" s="553"/>
      <c r="P64" s="554"/>
      <c r="Q64" s="553"/>
      <c r="R64" s="554"/>
      <c r="S64" s="555"/>
      <c r="T64" s="556"/>
    </row>
    <row r="65" spans="1:20" s="430" customFormat="1" ht="90.75" hidden="1" thickBot="1" x14ac:dyDescent="0.25">
      <c r="A65" s="1333" t="s">
        <v>1081</v>
      </c>
      <c r="B65" s="1334"/>
      <c r="C65" s="434" t="s">
        <v>778</v>
      </c>
      <c r="D65" s="435" t="s">
        <v>15</v>
      </c>
      <c r="E65" s="436">
        <v>70</v>
      </c>
      <c r="F65" s="437">
        <v>2004</v>
      </c>
      <c r="G65" s="438"/>
      <c r="H65" s="439"/>
      <c r="I65" s="440"/>
      <c r="J65" s="439"/>
      <c r="K65" s="440"/>
      <c r="L65" s="439"/>
      <c r="M65" s="441">
        <v>80</v>
      </c>
      <c r="N65" s="439"/>
      <c r="O65" s="442"/>
      <c r="P65" s="439"/>
      <c r="Q65" s="442"/>
      <c r="R65" s="439"/>
      <c r="S65" s="443" t="s">
        <v>681</v>
      </c>
      <c r="T65" s="444" t="s">
        <v>771</v>
      </c>
    </row>
    <row r="66" spans="1:20" s="183" customFormat="1" ht="30" customHeight="1" x14ac:dyDescent="0.2">
      <c r="B66" s="22" t="s">
        <v>1544</v>
      </c>
      <c r="C66" s="551"/>
      <c r="D66" s="551"/>
      <c r="E66" s="551"/>
      <c r="F66" s="551"/>
      <c r="G66" s="551"/>
      <c r="H66" s="551"/>
      <c r="I66" s="551"/>
      <c r="J66" s="551"/>
      <c r="K66" s="551"/>
      <c r="L66" s="551"/>
      <c r="M66" s="551"/>
      <c r="N66" s="551"/>
      <c r="O66" s="551"/>
      <c r="P66" s="551"/>
      <c r="Q66" s="551"/>
      <c r="R66" s="551"/>
      <c r="S66" s="551"/>
      <c r="T66" s="551"/>
    </row>
    <row r="67" spans="1:20" s="183" customFormat="1" ht="26.1" customHeight="1" x14ac:dyDescent="0.2">
      <c r="A67" s="204"/>
      <c r="B67" s="205"/>
      <c r="C67" s="206"/>
      <c r="D67" s="181"/>
      <c r="E67" s="206"/>
      <c r="F67" s="206"/>
      <c r="G67" s="207"/>
      <c r="H67" s="206"/>
      <c r="I67" s="206"/>
      <c r="J67" s="206"/>
      <c r="K67" s="206"/>
      <c r="L67" s="206"/>
      <c r="M67" s="206"/>
      <c r="N67" s="206"/>
      <c r="O67" s="207"/>
      <c r="P67" s="208"/>
      <c r="Q67" s="207"/>
      <c r="R67" s="208"/>
      <c r="S67" s="180"/>
      <c r="T67" s="181"/>
    </row>
    <row r="68" spans="1:20" ht="26.1" customHeight="1" x14ac:dyDescent="0.2"/>
    <row r="69" spans="1:20" ht="26.1" customHeight="1" x14ac:dyDescent="0.2"/>
    <row r="70" spans="1:20" ht="26.1" customHeight="1" x14ac:dyDescent="0.2"/>
    <row r="71" spans="1:20" ht="26.1" customHeight="1" x14ac:dyDescent="0.2"/>
    <row r="72" spans="1:20" ht="26.1" customHeight="1" x14ac:dyDescent="0.2"/>
    <row r="73" spans="1:20" ht="26.1" customHeight="1" x14ac:dyDescent="0.2"/>
    <row r="74" spans="1:20" ht="26.1" customHeight="1" x14ac:dyDescent="0.2"/>
    <row r="75" spans="1:20" ht="26.1" customHeight="1" x14ac:dyDescent="0.2"/>
    <row r="76" spans="1:20" ht="26.1" customHeight="1" x14ac:dyDescent="0.2"/>
    <row r="77" spans="1:20" ht="26.1" customHeight="1" x14ac:dyDescent="0.2"/>
    <row r="78" spans="1:20" ht="26.1" customHeight="1" x14ac:dyDescent="0.2"/>
    <row r="79" spans="1:20" ht="26.1" customHeight="1" x14ac:dyDescent="0.2"/>
    <row r="80" spans="1:20" ht="26.1" customHeight="1" x14ac:dyDescent="0.2"/>
    <row r="81" ht="26.1" customHeight="1" x14ac:dyDescent="0.2"/>
    <row r="82" ht="26.1" customHeight="1" x14ac:dyDescent="0.2"/>
    <row r="83" ht="26.1" customHeight="1" x14ac:dyDescent="0.2"/>
    <row r="84" ht="26.1" customHeight="1" x14ac:dyDescent="0.2"/>
    <row r="85" ht="26.1" customHeight="1" x14ac:dyDescent="0.2"/>
    <row r="86" ht="26.1" customHeight="1" x14ac:dyDescent="0.2"/>
    <row r="87" ht="26.1" customHeight="1" x14ac:dyDescent="0.2"/>
    <row r="88" ht="26.1" customHeight="1" x14ac:dyDescent="0.2"/>
    <row r="89" ht="26.1" customHeight="1" x14ac:dyDescent="0.2"/>
    <row r="90" ht="26.1" customHeight="1" x14ac:dyDescent="0.2"/>
    <row r="91" ht="26.1" customHeight="1" x14ac:dyDescent="0.2"/>
  </sheetData>
  <mergeCells count="52">
    <mergeCell ref="A5:A6"/>
    <mergeCell ref="A17:A18"/>
    <mergeCell ref="Q17:R17"/>
    <mergeCell ref="S17:S18"/>
    <mergeCell ref="B5:B6"/>
    <mergeCell ref="C5:C6"/>
    <mergeCell ref="M5:N5"/>
    <mergeCell ref="I5:J5"/>
    <mergeCell ref="K5:L5"/>
    <mergeCell ref="D5:F5"/>
    <mergeCell ref="G5:H5"/>
    <mergeCell ref="B13:T13"/>
    <mergeCell ref="O5:P5"/>
    <mergeCell ref="T5:T6"/>
    <mergeCell ref="S7:S12"/>
    <mergeCell ref="T7:T12"/>
    <mergeCell ref="T17:T18"/>
    <mergeCell ref="B17:B18"/>
    <mergeCell ref="G17:H17"/>
    <mergeCell ref="A20:B20"/>
    <mergeCell ref="C17:C18"/>
    <mergeCell ref="I17:J17"/>
    <mergeCell ref="K17:L17"/>
    <mergeCell ref="M17:N17"/>
    <mergeCell ref="D17:F17"/>
    <mergeCell ref="O17:P17"/>
    <mergeCell ref="Q5:R5"/>
    <mergeCell ref="S5:S6"/>
    <mergeCell ref="A41:B41"/>
    <mergeCell ref="A43:B43"/>
    <mergeCell ref="A45:B45"/>
    <mergeCell ref="A39:B39"/>
    <mergeCell ref="A23:B23"/>
    <mergeCell ref="A25:B25"/>
    <mergeCell ref="A27:B27"/>
    <mergeCell ref="A31:B31"/>
    <mergeCell ref="A29:B29"/>
    <mergeCell ref="A33:B33"/>
    <mergeCell ref="A35:B35"/>
    <mergeCell ref="A37:B37"/>
    <mergeCell ref="A21:B21"/>
    <mergeCell ref="A16:T16"/>
    <mergeCell ref="A47:B47"/>
    <mergeCell ref="A65:B65"/>
    <mergeCell ref="A49:B49"/>
    <mergeCell ref="A53:B53"/>
    <mergeCell ref="A55:B55"/>
    <mergeCell ref="A57:B57"/>
    <mergeCell ref="A61:B61"/>
    <mergeCell ref="A51:B51"/>
    <mergeCell ref="A59:B59"/>
    <mergeCell ref="A63:B63"/>
  </mergeCells>
  <phoneticPr fontId="0" type="noConversion"/>
  <printOptions horizontalCentered="1"/>
  <pageMargins left="0.31496062992125984" right="0.31496062992125984" top="0.6692913385826772" bottom="0.47244094488188981" header="0.31496062992125984" footer="0.31496062992125984"/>
  <pageSetup paperSize="9" scale="66" orientation="landscape" r:id="rId1"/>
  <headerFooter scaleWithDoc="0">
    <oddHeader>&amp;L&amp;"Verdana,Normal"&amp;8PROGEFAZ - PROFISCO&amp;C&amp;"Verdana,Normal"&amp;8 11º RELATÓRIO DE PROGRESSO
2º Semestre de 2014&amp;R&amp;"Verdana,Normal"&amp;8SEFA - Pará</oddHeader>
    <oddFooter>&amp;L&amp;"Verdana,Normal"&amp;8&amp;A&amp;R&amp;"Verdana,Normal"&amp;8&amp;P/&amp;N</oddFooter>
  </headerFooter>
  <colBreaks count="1" manualBreakCount="1">
    <brk id="20" max="54" man="1"/>
  </colBreaks>
  <ignoredErrors>
    <ignoredError sqref="A7:A12"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Y132"/>
  <sheetViews>
    <sheetView showGridLines="0" zoomScale="130" zoomScaleNormal="130" workbookViewId="0">
      <pane xSplit="4" ySplit="5" topLeftCell="E6" activePane="bottomRight" state="frozen"/>
      <selection pane="topRight" activeCell="E1" sqref="E1"/>
      <selection pane="bottomLeft" activeCell="A6" sqref="A6"/>
      <selection pane="bottomRight" activeCell="B111" sqref="B111"/>
    </sheetView>
  </sheetViews>
  <sheetFormatPr defaultRowHeight="11.25" x14ac:dyDescent="0.2"/>
  <cols>
    <col min="1" max="1" width="3.5703125" style="193" customWidth="1"/>
    <col min="2" max="2" width="62.7109375" style="179" customWidth="1"/>
    <col min="3" max="3" width="8.5703125" style="208" customWidth="1"/>
    <col min="4" max="4" width="9.140625" style="180" customWidth="1"/>
    <col min="5" max="5" width="8.7109375" style="181" customWidth="1"/>
    <col min="6" max="6" width="8.7109375" style="194" customWidth="1"/>
    <col min="7" max="7" width="8.7109375" style="181" customWidth="1"/>
    <col min="8" max="8" width="8.7109375" style="194" customWidth="1"/>
    <col min="9" max="9" width="8.7109375" style="181" customWidth="1"/>
    <col min="10" max="10" width="8.7109375" style="194" customWidth="1"/>
    <col min="11" max="11" width="8.7109375" style="181" customWidth="1"/>
    <col min="12" max="12" width="8.7109375" style="194" customWidth="1"/>
    <col min="13" max="13" width="8.7109375" style="181" customWidth="1"/>
    <col min="14" max="14" width="8.7109375" style="194" customWidth="1"/>
    <col min="15" max="15" width="8.7109375" style="181" customWidth="1"/>
    <col min="16" max="16" width="8.7109375" style="194" customWidth="1"/>
    <col min="17" max="21" width="2.42578125" style="194" customWidth="1"/>
    <col min="22" max="33" width="2.42578125" style="182" customWidth="1"/>
    <col min="34" max="34" width="2.42578125" style="209" customWidth="1"/>
    <col min="35" max="40" width="4.7109375" style="209" customWidth="1"/>
    <col min="41" max="16384" width="9.140625" style="182"/>
  </cols>
  <sheetData>
    <row r="1" spans="1:259" s="183" customFormat="1" ht="26.1" customHeight="1" thickBot="1" x14ac:dyDescent="0.25">
      <c r="A1" s="211"/>
      <c r="B1" s="212"/>
      <c r="C1" s="227"/>
      <c r="D1" s="213"/>
      <c r="E1" s="213"/>
      <c r="F1" s="214"/>
      <c r="G1" s="213"/>
      <c r="H1" s="213"/>
      <c r="I1" s="213"/>
      <c r="J1" s="213"/>
      <c r="K1" s="213"/>
      <c r="L1" s="213"/>
      <c r="M1" s="214"/>
      <c r="N1" s="215"/>
      <c r="O1" s="214"/>
      <c r="P1" s="215"/>
      <c r="Q1" s="216"/>
      <c r="R1" s="216"/>
      <c r="S1" s="216"/>
      <c r="T1" s="213"/>
      <c r="U1" s="213"/>
      <c r="V1" s="213"/>
      <c r="W1" s="213"/>
      <c r="X1" s="213"/>
      <c r="Y1" s="213"/>
      <c r="Z1" s="213"/>
      <c r="AA1" s="213"/>
      <c r="AB1" s="214"/>
      <c r="AC1" s="214"/>
      <c r="AD1" s="215"/>
      <c r="AE1" s="216"/>
      <c r="AF1" s="216"/>
      <c r="AG1" s="216"/>
      <c r="AH1" s="217"/>
      <c r="AI1" s="217"/>
      <c r="AJ1" s="217"/>
      <c r="AK1" s="217"/>
      <c r="AL1" s="217"/>
      <c r="AM1" s="217"/>
      <c r="AN1" s="217"/>
      <c r="AO1" s="218"/>
      <c r="AP1" s="181"/>
      <c r="AQ1" s="181"/>
      <c r="AR1" s="181"/>
      <c r="AS1" s="181"/>
      <c r="AT1" s="181"/>
      <c r="AU1" s="178"/>
      <c r="AV1" s="178"/>
      <c r="AW1" s="179"/>
      <c r="AX1" s="180"/>
      <c r="AY1" s="180"/>
      <c r="AZ1" s="180"/>
      <c r="BA1" s="181"/>
      <c r="BB1" s="181"/>
      <c r="BC1" s="181"/>
      <c r="BD1" s="181"/>
      <c r="BE1" s="181"/>
      <c r="BF1" s="181"/>
      <c r="BG1" s="181"/>
      <c r="BH1" s="182"/>
      <c r="BI1" s="182"/>
      <c r="BJ1" s="182"/>
      <c r="BK1" s="182"/>
      <c r="BL1" s="182"/>
      <c r="BM1" s="182"/>
      <c r="BN1" s="182"/>
      <c r="BO1" s="182"/>
      <c r="BP1" s="182"/>
      <c r="BQ1" s="182"/>
      <c r="BR1" s="182"/>
      <c r="BS1" s="182"/>
      <c r="BT1" s="182"/>
      <c r="BU1" s="182"/>
      <c r="BV1" s="182"/>
      <c r="BW1" s="182"/>
      <c r="BX1" s="182"/>
      <c r="BY1" s="182"/>
    </row>
    <row r="2" spans="1:259" s="171" customFormat="1" ht="12.75" customHeight="1" x14ac:dyDescent="0.2">
      <c r="A2" s="219" t="s">
        <v>237</v>
      </c>
      <c r="B2" s="220"/>
      <c r="C2" s="228"/>
      <c r="D2" s="221"/>
      <c r="E2" s="221"/>
      <c r="F2" s="221"/>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3"/>
      <c r="AI2" s="223"/>
      <c r="AJ2" s="223"/>
      <c r="AK2" s="223"/>
      <c r="AL2" s="223"/>
      <c r="AM2" s="223"/>
      <c r="AN2" s="223"/>
      <c r="AO2" s="224"/>
    </row>
    <row r="3" spans="1:259" ht="26.1" customHeight="1" x14ac:dyDescent="0.2">
      <c r="A3" s="1379" t="s">
        <v>11</v>
      </c>
      <c r="B3" s="1382" t="s">
        <v>146</v>
      </c>
      <c r="C3" s="1387" t="s">
        <v>785</v>
      </c>
      <c r="D3" s="1385" t="s">
        <v>12</v>
      </c>
      <c r="E3" s="1384" t="s">
        <v>253</v>
      </c>
      <c r="F3" s="1384"/>
      <c r="G3" s="1384" t="s">
        <v>254</v>
      </c>
      <c r="H3" s="1384"/>
      <c r="I3" s="1384" t="s">
        <v>255</v>
      </c>
      <c r="J3" s="1384"/>
      <c r="K3" s="1384" t="s">
        <v>256</v>
      </c>
      <c r="L3" s="1384"/>
      <c r="M3" s="1384" t="s">
        <v>1323</v>
      </c>
      <c r="N3" s="1384"/>
      <c r="O3" s="1384" t="s">
        <v>1324</v>
      </c>
      <c r="P3" s="1384"/>
      <c r="Q3" s="1374" t="s">
        <v>910</v>
      </c>
      <c r="R3" s="1375"/>
      <c r="S3" s="1375"/>
      <c r="T3" s="1375"/>
      <c r="U3" s="1375"/>
      <c r="V3" s="1375"/>
      <c r="W3" s="1375"/>
      <c r="X3" s="1375"/>
      <c r="Y3" s="1375"/>
      <c r="Z3" s="1375"/>
      <c r="AA3" s="1375"/>
      <c r="AB3" s="1375"/>
      <c r="AC3" s="1375"/>
      <c r="AD3" s="1375"/>
      <c r="AE3" s="1375"/>
      <c r="AF3" s="1375"/>
      <c r="AG3" s="1375"/>
      <c r="AH3" s="1375"/>
      <c r="AI3" s="1375"/>
      <c r="AJ3" s="1375"/>
      <c r="AK3" s="1375"/>
      <c r="AL3" s="1375"/>
      <c r="AM3" s="1375"/>
      <c r="AN3" s="1376"/>
      <c r="AO3" s="1369" t="s">
        <v>772</v>
      </c>
    </row>
    <row r="4" spans="1:259" ht="14.25" customHeight="1" x14ac:dyDescent="0.2">
      <c r="A4" s="1380"/>
      <c r="B4" s="1354"/>
      <c r="C4" s="1388"/>
      <c r="D4" s="1386" t="s">
        <v>119</v>
      </c>
      <c r="E4" s="147" t="s">
        <v>9</v>
      </c>
      <c r="F4" s="704" t="s">
        <v>13</v>
      </c>
      <c r="G4" s="147" t="s">
        <v>9</v>
      </c>
      <c r="H4" s="704" t="s">
        <v>13</v>
      </c>
      <c r="I4" s="147" t="s">
        <v>9</v>
      </c>
      <c r="J4" s="704" t="s">
        <v>13</v>
      </c>
      <c r="K4" s="147" t="s">
        <v>9</v>
      </c>
      <c r="L4" s="704" t="s">
        <v>13</v>
      </c>
      <c r="M4" s="147" t="s">
        <v>9</v>
      </c>
      <c r="N4" s="704" t="s">
        <v>13</v>
      </c>
      <c r="O4" s="147" t="s">
        <v>9</v>
      </c>
      <c r="P4" s="704" t="s">
        <v>13</v>
      </c>
      <c r="Q4" s="1377">
        <v>1</v>
      </c>
      <c r="R4" s="1377">
        <v>2</v>
      </c>
      <c r="S4" s="1377">
        <v>3</v>
      </c>
      <c r="T4" s="1377">
        <v>4</v>
      </c>
      <c r="U4" s="1377">
        <v>5</v>
      </c>
      <c r="V4" s="1367">
        <v>6</v>
      </c>
      <c r="W4" s="1367">
        <v>7</v>
      </c>
      <c r="X4" s="1367">
        <v>8</v>
      </c>
      <c r="Y4" s="1367">
        <v>9</v>
      </c>
      <c r="Z4" s="1367">
        <v>10</v>
      </c>
      <c r="AA4" s="1367">
        <v>11</v>
      </c>
      <c r="AB4" s="1367">
        <v>12</v>
      </c>
      <c r="AC4" s="1367">
        <v>13</v>
      </c>
      <c r="AD4" s="1367">
        <v>14</v>
      </c>
      <c r="AE4" s="1367">
        <v>15</v>
      </c>
      <c r="AF4" s="1367">
        <v>16</v>
      </c>
      <c r="AG4" s="1367">
        <v>17</v>
      </c>
      <c r="AH4" s="1367">
        <v>18</v>
      </c>
      <c r="AI4" s="1372">
        <v>1</v>
      </c>
      <c r="AJ4" s="1372">
        <v>2</v>
      </c>
      <c r="AK4" s="1372">
        <v>3</v>
      </c>
      <c r="AL4" s="1372">
        <v>4</v>
      </c>
      <c r="AM4" s="1372">
        <v>5</v>
      </c>
      <c r="AN4" s="1372">
        <v>6</v>
      </c>
      <c r="AO4" s="1370"/>
    </row>
    <row r="5" spans="1:259" ht="13.5" customHeight="1" x14ac:dyDescent="0.2">
      <c r="A5" s="1381"/>
      <c r="B5" s="1383"/>
      <c r="C5" s="1388"/>
      <c r="D5" s="703" t="s">
        <v>14</v>
      </c>
      <c r="E5" s="666" t="s">
        <v>14</v>
      </c>
      <c r="F5" s="703" t="s">
        <v>14</v>
      </c>
      <c r="G5" s="666" t="s">
        <v>14</v>
      </c>
      <c r="H5" s="703" t="s">
        <v>14</v>
      </c>
      <c r="I5" s="666" t="s">
        <v>14</v>
      </c>
      <c r="J5" s="703" t="s">
        <v>14</v>
      </c>
      <c r="K5" s="666" t="s">
        <v>14</v>
      </c>
      <c r="L5" s="703" t="s">
        <v>14</v>
      </c>
      <c r="M5" s="666" t="s">
        <v>14</v>
      </c>
      <c r="N5" s="703" t="s">
        <v>14</v>
      </c>
      <c r="O5" s="666" t="s">
        <v>14</v>
      </c>
      <c r="P5" s="703" t="s">
        <v>14</v>
      </c>
      <c r="Q5" s="1378"/>
      <c r="R5" s="1378"/>
      <c r="S5" s="1378"/>
      <c r="T5" s="1378"/>
      <c r="U5" s="1378"/>
      <c r="V5" s="1368"/>
      <c r="W5" s="1368"/>
      <c r="X5" s="1368"/>
      <c r="Y5" s="1368"/>
      <c r="Z5" s="1368"/>
      <c r="AA5" s="1368"/>
      <c r="AB5" s="1368"/>
      <c r="AC5" s="1368"/>
      <c r="AD5" s="1368"/>
      <c r="AE5" s="1368"/>
      <c r="AF5" s="1368"/>
      <c r="AG5" s="1368"/>
      <c r="AH5" s="1368"/>
      <c r="AI5" s="1373"/>
      <c r="AJ5" s="1373"/>
      <c r="AK5" s="1373"/>
      <c r="AL5" s="1373"/>
      <c r="AM5" s="1373"/>
      <c r="AN5" s="1373"/>
      <c r="AO5" s="1371"/>
    </row>
    <row r="6" spans="1:259" s="31" customFormat="1" ht="23.1" customHeight="1" x14ac:dyDescent="0.2">
      <c r="A6" s="726" t="s">
        <v>185</v>
      </c>
      <c r="B6" s="694" t="str">
        <f>'4. Situação e Plano Ação'!B10:K10</f>
        <v>GESTÃO ESTRATÉGICA INTEGRADA</v>
      </c>
      <c r="C6" s="695"/>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c r="AI6" s="696"/>
      <c r="AJ6" s="696"/>
      <c r="AK6" s="696"/>
      <c r="AL6" s="696"/>
      <c r="AM6" s="696"/>
      <c r="AN6" s="696"/>
      <c r="AO6" s="700"/>
      <c r="AP6" s="1366"/>
      <c r="AQ6" s="1366"/>
      <c r="AR6" s="1366"/>
      <c r="AS6" s="1366"/>
      <c r="AT6" s="1366"/>
      <c r="AU6" s="1366"/>
      <c r="AV6" s="1366"/>
      <c r="AW6" s="1366"/>
      <c r="AX6" s="1366"/>
      <c r="AY6" s="1366"/>
      <c r="AZ6" s="1366"/>
      <c r="BA6" s="1366"/>
      <c r="BB6" s="1366"/>
      <c r="BC6" s="1366"/>
      <c r="BD6" s="1366"/>
      <c r="BE6" s="1366"/>
      <c r="BF6" s="1366"/>
      <c r="BG6" s="1366"/>
      <c r="BH6" s="1366"/>
      <c r="BI6" s="1366"/>
      <c r="BJ6" s="1366"/>
      <c r="BK6" s="1366"/>
      <c r="BL6" s="29"/>
      <c r="BM6" s="30"/>
      <c r="BN6" s="1366"/>
      <c r="BO6" s="1366"/>
      <c r="BP6" s="1366"/>
      <c r="BQ6" s="1366"/>
      <c r="BR6" s="1366"/>
      <c r="BS6" s="1366"/>
      <c r="BT6" s="1366"/>
      <c r="BU6" s="1366"/>
      <c r="BV6" s="1366"/>
      <c r="BW6" s="1366"/>
      <c r="BX6" s="1366"/>
      <c r="BY6" s="1366"/>
      <c r="BZ6" s="1366"/>
      <c r="CA6" s="1366"/>
      <c r="CB6" s="1366"/>
      <c r="CC6" s="1366"/>
      <c r="CD6" s="1366"/>
      <c r="CE6" s="1366"/>
      <c r="CF6" s="1366"/>
      <c r="CG6" s="1366"/>
      <c r="CH6" s="1366"/>
      <c r="CI6" s="1366"/>
      <c r="CJ6" s="29"/>
      <c r="CK6" s="30"/>
      <c r="CL6" s="1366"/>
      <c r="CM6" s="1366"/>
      <c r="CN6" s="1366"/>
      <c r="CO6" s="1366"/>
      <c r="CP6" s="1366"/>
      <c r="CQ6" s="1366"/>
      <c r="CR6" s="1366"/>
      <c r="CS6" s="1366"/>
      <c r="CT6" s="1366"/>
      <c r="CU6" s="1366"/>
      <c r="CV6" s="1366"/>
      <c r="CW6" s="1366"/>
      <c r="CX6" s="1366"/>
      <c r="CY6" s="1366"/>
      <c r="CZ6" s="1366"/>
      <c r="DA6" s="1366"/>
      <c r="DB6" s="1366"/>
      <c r="DC6" s="1366"/>
      <c r="DD6" s="1366"/>
      <c r="DE6" s="1366"/>
      <c r="DF6" s="1366"/>
      <c r="DG6" s="1366"/>
      <c r="DH6" s="29"/>
      <c r="DI6" s="30"/>
      <c r="DJ6" s="1366"/>
      <c r="DK6" s="1366"/>
      <c r="DL6" s="1366"/>
      <c r="DM6" s="1366"/>
      <c r="DN6" s="1366"/>
      <c r="DO6" s="1366"/>
      <c r="DP6" s="1366"/>
      <c r="DQ6" s="1366"/>
      <c r="DR6" s="1366"/>
      <c r="DS6" s="1366"/>
      <c r="DT6" s="1366"/>
      <c r="DU6" s="1366"/>
      <c r="DV6" s="1366"/>
      <c r="DW6" s="1366"/>
      <c r="DX6" s="1366"/>
      <c r="DY6" s="1366"/>
      <c r="DZ6" s="1366"/>
      <c r="EA6" s="1366"/>
      <c r="EB6" s="1366"/>
      <c r="EC6" s="1366"/>
      <c r="ED6" s="1366"/>
      <c r="EE6" s="1366"/>
      <c r="EF6" s="29"/>
      <c r="EG6" s="30"/>
      <c r="EH6" s="1366"/>
      <c r="EI6" s="1366"/>
      <c r="EJ6" s="1366"/>
      <c r="EK6" s="1366"/>
      <c r="EL6" s="1366"/>
      <c r="EM6" s="1366"/>
      <c r="EN6" s="1366"/>
      <c r="EO6" s="1366"/>
      <c r="EP6" s="1366"/>
      <c r="EQ6" s="1366"/>
      <c r="ER6" s="1366"/>
      <c r="ES6" s="1366"/>
      <c r="ET6" s="1366"/>
      <c r="EU6" s="1366"/>
      <c r="EV6" s="1366"/>
      <c r="EW6" s="1366"/>
      <c r="EX6" s="1366"/>
      <c r="EY6" s="1366"/>
      <c r="EZ6" s="1366"/>
      <c r="FA6" s="1366"/>
      <c r="FB6" s="1366"/>
      <c r="FC6" s="1366"/>
      <c r="FD6" s="29"/>
      <c r="FE6" s="30"/>
      <c r="FF6" s="1366"/>
      <c r="FG6" s="1366"/>
      <c r="FH6" s="1366"/>
      <c r="FI6" s="1366"/>
      <c r="FJ6" s="1366"/>
      <c r="FK6" s="1366"/>
      <c r="FL6" s="1366"/>
      <c r="FM6" s="1366"/>
      <c r="FN6" s="1366"/>
      <c r="FO6" s="1366"/>
      <c r="FP6" s="1366"/>
      <c r="FQ6" s="1366"/>
      <c r="FR6" s="1366"/>
      <c r="FS6" s="1366"/>
      <c r="FT6" s="1366"/>
      <c r="FU6" s="1366"/>
      <c r="FV6" s="1366"/>
      <c r="FW6" s="1366"/>
      <c r="FX6" s="1366"/>
      <c r="FY6" s="1366"/>
      <c r="FZ6" s="1366"/>
      <c r="GA6" s="1366"/>
      <c r="GB6" s="29"/>
      <c r="GC6" s="30"/>
      <c r="GD6" s="1366"/>
      <c r="GE6" s="1366"/>
      <c r="GF6" s="1366"/>
      <c r="GG6" s="1366"/>
      <c r="GH6" s="1366"/>
      <c r="GI6" s="1366"/>
      <c r="GJ6" s="1366"/>
      <c r="GK6" s="1366"/>
      <c r="GL6" s="1366"/>
      <c r="GM6" s="1366"/>
      <c r="GN6" s="1366"/>
      <c r="GO6" s="1366"/>
      <c r="GP6" s="1366"/>
      <c r="GQ6" s="1366"/>
      <c r="GR6" s="1366"/>
      <c r="GS6" s="1366"/>
      <c r="GT6" s="1366"/>
      <c r="GU6" s="1366"/>
      <c r="GV6" s="1366"/>
      <c r="GW6" s="1366"/>
      <c r="GX6" s="1366"/>
      <c r="GY6" s="1366"/>
      <c r="GZ6" s="29"/>
      <c r="HA6" s="30"/>
      <c r="HB6" s="1366"/>
      <c r="HC6" s="1366"/>
      <c r="HD6" s="1366"/>
      <c r="HE6" s="1366"/>
      <c r="HF6" s="1366"/>
      <c r="HG6" s="1366"/>
      <c r="HH6" s="1366"/>
      <c r="HI6" s="1366"/>
      <c r="HJ6" s="1366"/>
      <c r="HK6" s="1366"/>
      <c r="HL6" s="1366"/>
      <c r="HM6" s="1366"/>
      <c r="HN6" s="1366"/>
      <c r="HO6" s="1366"/>
      <c r="HP6" s="1366"/>
      <c r="HQ6" s="1366"/>
      <c r="HR6" s="1366"/>
      <c r="HS6" s="1366"/>
      <c r="HT6" s="1366"/>
      <c r="HU6" s="1366"/>
      <c r="HV6" s="1366"/>
      <c r="HW6" s="1366"/>
      <c r="HX6" s="29"/>
      <c r="HY6" s="30"/>
      <c r="HZ6" s="1366"/>
      <c r="IA6" s="1366"/>
      <c r="IB6" s="1366"/>
      <c r="IC6" s="1366"/>
      <c r="ID6" s="1366"/>
      <c r="IE6" s="1366"/>
      <c r="IF6" s="1366"/>
      <c r="IG6" s="1366"/>
      <c r="IH6" s="1366"/>
      <c r="II6" s="1366"/>
      <c r="IJ6" s="1366"/>
      <c r="IK6" s="1366"/>
      <c r="IL6" s="1366"/>
      <c r="IM6" s="1366"/>
    </row>
    <row r="7" spans="1:259" s="31" customFormat="1" ht="35.1" customHeight="1" x14ac:dyDescent="0.2">
      <c r="A7" s="692">
        <v>1</v>
      </c>
      <c r="B7" s="667" t="s">
        <v>1350</v>
      </c>
      <c r="C7" s="668"/>
      <c r="D7" s="669"/>
      <c r="E7" s="714"/>
      <c r="F7" s="705"/>
      <c r="G7" s="714"/>
      <c r="H7" s="705"/>
      <c r="I7" s="714"/>
      <c r="J7" s="705"/>
      <c r="K7" s="714"/>
      <c r="L7" s="705"/>
      <c r="M7" s="669"/>
      <c r="N7" s="705"/>
      <c r="O7" s="669"/>
      <c r="P7" s="705"/>
      <c r="Q7" s="670" t="s">
        <v>715</v>
      </c>
      <c r="R7" s="670"/>
      <c r="S7" s="670"/>
      <c r="T7" s="670" t="s">
        <v>715</v>
      </c>
      <c r="U7" s="670" t="s">
        <v>715</v>
      </c>
      <c r="V7" s="669" t="s">
        <v>715</v>
      </c>
      <c r="W7" s="669" t="s">
        <v>715</v>
      </c>
      <c r="X7" s="669"/>
      <c r="Y7" s="669"/>
      <c r="Z7" s="670"/>
      <c r="AA7" s="670"/>
      <c r="AB7" s="670"/>
      <c r="AC7" s="669"/>
      <c r="AD7" s="669"/>
      <c r="AE7" s="669"/>
      <c r="AF7" s="669"/>
      <c r="AG7" s="669"/>
      <c r="AH7" s="669"/>
      <c r="AI7" s="671"/>
      <c r="AJ7" s="671"/>
      <c r="AK7" s="671" t="s">
        <v>911</v>
      </c>
      <c r="AL7" s="671"/>
      <c r="AM7" s="671"/>
      <c r="AN7" s="671" t="s">
        <v>911</v>
      </c>
      <c r="AO7" s="669"/>
      <c r="AT7" s="327"/>
      <c r="AU7" s="327"/>
      <c r="AV7" s="327"/>
      <c r="AW7" s="327"/>
      <c r="AX7" s="327"/>
      <c r="AY7" s="327"/>
      <c r="AZ7" s="29"/>
      <c r="BA7" s="30"/>
      <c r="BB7" s="327"/>
      <c r="BC7" s="327"/>
      <c r="BD7" s="327"/>
      <c r="BE7" s="327"/>
      <c r="BF7" s="327"/>
      <c r="BG7" s="327"/>
      <c r="BH7" s="327"/>
      <c r="BI7" s="327"/>
      <c r="BJ7" s="327"/>
      <c r="BK7" s="327"/>
      <c r="BL7" s="327"/>
      <c r="BM7" s="327"/>
      <c r="BN7" s="327"/>
      <c r="BO7" s="327"/>
      <c r="BP7" s="327"/>
      <c r="BQ7" s="327"/>
      <c r="BR7" s="327"/>
      <c r="BS7" s="327"/>
      <c r="BT7" s="327"/>
      <c r="BU7" s="327"/>
      <c r="BV7" s="327"/>
      <c r="BW7" s="327"/>
      <c r="BX7" s="29"/>
      <c r="BY7" s="30"/>
      <c r="BZ7" s="327"/>
      <c r="CA7" s="327"/>
      <c r="CB7" s="327"/>
      <c r="CC7" s="327"/>
      <c r="CD7" s="327"/>
      <c r="CE7" s="327"/>
      <c r="CF7" s="327"/>
      <c r="CG7" s="327"/>
      <c r="CH7" s="327"/>
      <c r="CI7" s="327"/>
      <c r="CJ7" s="327"/>
      <c r="CK7" s="327"/>
      <c r="CL7" s="327"/>
      <c r="CM7" s="327"/>
      <c r="CN7" s="327"/>
      <c r="CO7" s="327"/>
      <c r="CP7" s="327"/>
      <c r="CQ7" s="327"/>
      <c r="CR7" s="327"/>
      <c r="CS7" s="327"/>
      <c r="CT7" s="327"/>
      <c r="CU7" s="327"/>
      <c r="CV7" s="29"/>
      <c r="CW7" s="30"/>
      <c r="CX7" s="327"/>
      <c r="CY7" s="327"/>
      <c r="CZ7" s="327"/>
      <c r="DA7" s="327"/>
      <c r="DB7" s="327"/>
      <c r="DC7" s="327"/>
      <c r="DD7" s="327"/>
      <c r="DE7" s="327"/>
      <c r="DF7" s="327"/>
      <c r="DG7" s="327"/>
      <c r="DH7" s="327"/>
      <c r="DI7" s="327"/>
      <c r="DJ7" s="327"/>
      <c r="DK7" s="327"/>
      <c r="DL7" s="327"/>
      <c r="DM7" s="327"/>
      <c r="DN7" s="327"/>
      <c r="DO7" s="327"/>
      <c r="DP7" s="327"/>
      <c r="DQ7" s="327"/>
      <c r="DR7" s="327"/>
      <c r="DS7" s="327"/>
      <c r="DT7" s="29"/>
      <c r="DU7" s="30"/>
      <c r="DV7" s="327"/>
      <c r="DW7" s="327"/>
      <c r="DX7" s="327"/>
      <c r="DY7" s="327"/>
      <c r="DZ7" s="327"/>
      <c r="EA7" s="327"/>
      <c r="EB7" s="327"/>
      <c r="EC7" s="327"/>
      <c r="ED7" s="327"/>
      <c r="EE7" s="327"/>
      <c r="EF7" s="327"/>
      <c r="EG7" s="327"/>
      <c r="EH7" s="327"/>
      <c r="EI7" s="327"/>
      <c r="EJ7" s="327"/>
      <c r="EK7" s="327"/>
      <c r="EL7" s="327"/>
      <c r="EM7" s="327"/>
      <c r="EN7" s="327"/>
      <c r="EO7" s="327"/>
      <c r="EP7" s="327"/>
      <c r="EQ7" s="327"/>
      <c r="ER7" s="29"/>
      <c r="ES7" s="30"/>
      <c r="ET7" s="327"/>
      <c r="EU7" s="327"/>
      <c r="EV7" s="327"/>
      <c r="EW7" s="327"/>
      <c r="EX7" s="327"/>
      <c r="EY7" s="327"/>
      <c r="EZ7" s="327"/>
      <c r="FA7" s="327"/>
      <c r="FB7" s="327"/>
      <c r="FC7" s="327"/>
      <c r="FD7" s="327"/>
      <c r="FE7" s="327"/>
      <c r="FF7" s="327"/>
      <c r="FG7" s="327"/>
      <c r="FH7" s="327"/>
      <c r="FI7" s="327"/>
      <c r="FJ7" s="327"/>
      <c r="FK7" s="327"/>
      <c r="FL7" s="327"/>
      <c r="FM7" s="327"/>
      <c r="FN7" s="327"/>
      <c r="FO7" s="327"/>
      <c r="FP7" s="29"/>
      <c r="FQ7" s="30"/>
      <c r="FR7" s="327"/>
      <c r="FS7" s="327"/>
      <c r="FT7" s="327"/>
      <c r="FU7" s="327"/>
      <c r="FV7" s="327"/>
      <c r="FW7" s="327"/>
      <c r="FX7" s="327"/>
      <c r="FY7" s="327"/>
      <c r="FZ7" s="327"/>
      <c r="GA7" s="327"/>
      <c r="GB7" s="327"/>
      <c r="GC7" s="327"/>
      <c r="GD7" s="327"/>
      <c r="GE7" s="327"/>
      <c r="GF7" s="327"/>
      <c r="GG7" s="327"/>
      <c r="GH7" s="327"/>
      <c r="GI7" s="327"/>
      <c r="GJ7" s="327"/>
      <c r="GK7" s="327"/>
      <c r="GL7" s="327"/>
      <c r="GM7" s="327"/>
      <c r="GN7" s="29"/>
      <c r="GO7" s="30"/>
      <c r="GP7" s="327"/>
      <c r="GQ7" s="327"/>
      <c r="GR7" s="327"/>
      <c r="GS7" s="327"/>
      <c r="GT7" s="327"/>
      <c r="GU7" s="327"/>
      <c r="GV7" s="327"/>
      <c r="GW7" s="327"/>
      <c r="GX7" s="327"/>
      <c r="GY7" s="327"/>
      <c r="GZ7" s="327"/>
      <c r="HA7" s="327"/>
      <c r="HB7" s="327"/>
      <c r="HC7" s="327"/>
      <c r="HD7" s="327"/>
      <c r="HE7" s="327"/>
      <c r="HF7" s="327"/>
      <c r="HG7" s="327"/>
      <c r="HH7" s="327"/>
      <c r="HI7" s="327"/>
      <c r="HJ7" s="327"/>
      <c r="HK7" s="327"/>
      <c r="HL7" s="29"/>
      <c r="HM7" s="30"/>
      <c r="HN7" s="327"/>
      <c r="HO7" s="327"/>
      <c r="HP7" s="327"/>
      <c r="HQ7" s="327"/>
      <c r="HR7" s="327"/>
      <c r="HS7" s="327"/>
      <c r="HT7" s="327"/>
      <c r="HU7" s="327"/>
      <c r="HV7" s="327"/>
      <c r="HW7" s="327"/>
      <c r="HX7" s="327"/>
      <c r="HY7" s="327"/>
      <c r="HZ7" s="327"/>
      <c r="IA7" s="327"/>
      <c r="IB7" s="327"/>
      <c r="IC7" s="327"/>
      <c r="ID7" s="327"/>
      <c r="IE7" s="327"/>
      <c r="IF7" s="327"/>
      <c r="IG7" s="327"/>
      <c r="IH7" s="327"/>
      <c r="II7" s="327"/>
      <c r="IJ7" s="29"/>
      <c r="IK7" s="30"/>
      <c r="IL7" s="327"/>
      <c r="IM7" s="327"/>
      <c r="IN7" s="327"/>
      <c r="IO7" s="327"/>
      <c r="IP7" s="327"/>
      <c r="IQ7" s="327"/>
      <c r="IR7" s="327"/>
      <c r="IS7" s="327"/>
      <c r="IT7" s="327"/>
      <c r="IU7" s="327"/>
      <c r="IV7" s="327"/>
      <c r="IW7" s="327"/>
      <c r="IX7" s="327"/>
      <c r="IY7" s="327"/>
    </row>
    <row r="8" spans="1:259" ht="26.1" hidden="1" customHeight="1" x14ac:dyDescent="0.2">
      <c r="A8" s="185"/>
      <c r="B8" s="316" t="s">
        <v>737</v>
      </c>
      <c r="C8" s="317" t="s">
        <v>786</v>
      </c>
      <c r="D8" s="318" t="s">
        <v>793</v>
      </c>
      <c r="E8" s="715"/>
      <c r="F8" s="707">
        <v>7</v>
      </c>
      <c r="G8" s="718">
        <v>12</v>
      </c>
      <c r="H8" s="707"/>
      <c r="I8" s="718">
        <v>12</v>
      </c>
      <c r="J8" s="706"/>
      <c r="K8" s="717"/>
      <c r="L8" s="706"/>
      <c r="M8" s="727"/>
      <c r="N8" s="706"/>
      <c r="O8" s="727"/>
      <c r="P8" s="706"/>
      <c r="Q8" s="190"/>
      <c r="R8" s="190"/>
      <c r="S8" s="190"/>
      <c r="T8" s="190"/>
      <c r="U8" s="190"/>
      <c r="V8" s="210"/>
      <c r="W8" s="210"/>
      <c r="X8" s="210"/>
      <c r="Y8" s="210"/>
      <c r="Z8" s="190"/>
      <c r="AA8" s="190"/>
      <c r="AB8" s="190"/>
      <c r="AC8" s="210"/>
      <c r="AD8" s="210"/>
      <c r="AE8" s="210"/>
      <c r="AF8" s="210"/>
      <c r="AG8" s="210"/>
      <c r="AH8" s="210"/>
      <c r="AI8" s="362"/>
      <c r="AJ8" s="362"/>
      <c r="AK8" s="362"/>
      <c r="AL8" s="362"/>
      <c r="AM8" s="362"/>
      <c r="AN8" s="362"/>
      <c r="AO8" s="192"/>
    </row>
    <row r="9" spans="1:259" ht="17.100000000000001" customHeight="1" x14ac:dyDescent="0.2">
      <c r="A9" s="185"/>
      <c r="B9" s="187" t="s">
        <v>869</v>
      </c>
      <c r="C9" s="201"/>
      <c r="D9" s="188"/>
      <c r="E9" s="717"/>
      <c r="F9" s="192"/>
      <c r="G9" s="717"/>
      <c r="H9" s="192"/>
      <c r="I9" s="717"/>
      <c r="J9" s="192"/>
      <c r="K9" s="717"/>
      <c r="L9" s="192"/>
      <c r="M9" s="727"/>
      <c r="N9" s="192"/>
      <c r="O9" s="727"/>
      <c r="P9" s="192"/>
      <c r="Q9" s="192"/>
      <c r="R9" s="192"/>
      <c r="S9" s="192"/>
      <c r="T9" s="192"/>
      <c r="U9" s="192"/>
      <c r="V9" s="210"/>
      <c r="W9" s="210"/>
      <c r="X9" s="210"/>
      <c r="Y9" s="210"/>
      <c r="Z9" s="192"/>
      <c r="AA9" s="192"/>
      <c r="AB9" s="192"/>
      <c r="AC9" s="210"/>
      <c r="AD9" s="210"/>
      <c r="AE9" s="210"/>
      <c r="AF9" s="210"/>
      <c r="AG9" s="210"/>
      <c r="AH9" s="210"/>
      <c r="AI9" s="362"/>
      <c r="AJ9" s="362"/>
      <c r="AK9" s="362"/>
      <c r="AL9" s="362"/>
      <c r="AM9" s="362"/>
      <c r="AN9" s="362"/>
      <c r="AO9" s="192"/>
    </row>
    <row r="10" spans="1:259" ht="17.100000000000001" customHeight="1" x14ac:dyDescent="0.2">
      <c r="A10" s="185"/>
      <c r="B10" s="187"/>
      <c r="C10" s="201"/>
      <c r="D10" s="188"/>
      <c r="E10" s="716"/>
      <c r="F10" s="706"/>
      <c r="G10" s="717"/>
      <c r="H10" s="706"/>
      <c r="I10" s="717"/>
      <c r="J10" s="706"/>
      <c r="K10" s="717"/>
      <c r="L10" s="706"/>
      <c r="M10" s="727"/>
      <c r="N10" s="706"/>
      <c r="O10" s="727"/>
      <c r="P10" s="706"/>
      <c r="Q10" s="190"/>
      <c r="R10" s="190"/>
      <c r="S10" s="190"/>
      <c r="T10" s="190"/>
      <c r="U10" s="190"/>
      <c r="V10" s="210"/>
      <c r="W10" s="210"/>
      <c r="X10" s="210"/>
      <c r="Y10" s="210"/>
      <c r="Z10" s="190"/>
      <c r="AA10" s="190"/>
      <c r="AB10" s="190"/>
      <c r="AC10" s="210"/>
      <c r="AD10" s="210"/>
      <c r="AE10" s="210"/>
      <c r="AF10" s="210"/>
      <c r="AG10" s="210"/>
      <c r="AH10" s="210"/>
      <c r="AI10" s="362"/>
      <c r="AJ10" s="362"/>
      <c r="AK10" s="362"/>
      <c r="AL10" s="362"/>
      <c r="AM10" s="362"/>
      <c r="AN10" s="362"/>
      <c r="AO10" s="192"/>
    </row>
    <row r="11" spans="1:259" ht="26.1" customHeight="1" x14ac:dyDescent="0.2">
      <c r="A11" s="185">
        <v>2</v>
      </c>
      <c r="B11" s="125" t="s">
        <v>880</v>
      </c>
      <c r="C11" s="229"/>
      <c r="D11" s="188"/>
      <c r="E11" s="717"/>
      <c r="F11" s="706"/>
      <c r="G11" s="717"/>
      <c r="H11" s="706"/>
      <c r="I11" s="717"/>
      <c r="J11" s="706"/>
      <c r="K11" s="717"/>
      <c r="L11" s="706"/>
      <c r="M11" s="188"/>
      <c r="N11" s="706"/>
      <c r="O11" s="188"/>
      <c r="P11" s="706"/>
      <c r="Q11" s="190" t="s">
        <v>715</v>
      </c>
      <c r="R11" s="190"/>
      <c r="S11" s="190"/>
      <c r="T11" s="190"/>
      <c r="U11" s="190"/>
      <c r="V11" s="210"/>
      <c r="W11" s="210"/>
      <c r="X11" s="210"/>
      <c r="Y11" s="210"/>
      <c r="Z11" s="190"/>
      <c r="AA11" s="190"/>
      <c r="AB11" s="190"/>
      <c r="AC11" s="210"/>
      <c r="AD11" s="210"/>
      <c r="AE11" s="210"/>
      <c r="AF11" s="210"/>
      <c r="AG11" s="210"/>
      <c r="AH11" s="210"/>
      <c r="AI11" s="362"/>
      <c r="AJ11" s="362"/>
      <c r="AK11" s="362"/>
      <c r="AL11" s="362" t="s">
        <v>911</v>
      </c>
      <c r="AM11" s="362"/>
      <c r="AN11" s="362"/>
      <c r="AO11" s="210"/>
    </row>
    <row r="12" spans="1:259" s="325" customFormat="1" ht="17.100000000000001" hidden="1" customHeight="1" x14ac:dyDescent="0.2">
      <c r="A12" s="320"/>
      <c r="B12" s="1142" t="s">
        <v>738</v>
      </c>
      <c r="C12" s="317" t="s">
        <v>786</v>
      </c>
      <c r="D12" s="318" t="s">
        <v>716</v>
      </c>
      <c r="E12" s="715"/>
      <c r="F12" s="707">
        <v>1</v>
      </c>
      <c r="G12" s="717"/>
      <c r="H12" s="707"/>
      <c r="I12" s="718">
        <v>3</v>
      </c>
      <c r="J12" s="707"/>
      <c r="K12" s="718"/>
      <c r="L12" s="707"/>
      <c r="M12" s="318"/>
      <c r="N12" s="707"/>
      <c r="O12" s="318"/>
      <c r="P12" s="707"/>
      <c r="Q12" s="321"/>
      <c r="R12" s="321"/>
      <c r="S12" s="321"/>
      <c r="T12" s="321"/>
      <c r="U12" s="321"/>
      <c r="V12" s="323"/>
      <c r="W12" s="323"/>
      <c r="X12" s="323"/>
      <c r="Y12" s="323"/>
      <c r="Z12" s="321"/>
      <c r="AA12" s="321"/>
      <c r="AB12" s="321"/>
      <c r="AC12" s="323"/>
      <c r="AD12" s="323"/>
      <c r="AE12" s="323"/>
      <c r="AF12" s="323"/>
      <c r="AG12" s="323"/>
      <c r="AH12" s="323"/>
      <c r="AI12" s="365"/>
      <c r="AJ12" s="365"/>
      <c r="AK12" s="365"/>
      <c r="AL12" s="365"/>
      <c r="AM12" s="365"/>
      <c r="AN12" s="365"/>
      <c r="AO12" s="324"/>
    </row>
    <row r="13" spans="1:259" ht="17.100000000000001" hidden="1" customHeight="1" x14ac:dyDescent="0.2">
      <c r="A13" s="185"/>
      <c r="B13" s="1143" t="s">
        <v>870</v>
      </c>
      <c r="C13" s="201"/>
      <c r="D13" s="571">
        <v>7</v>
      </c>
      <c r="E13" s="716"/>
      <c r="F13" s="706">
        <v>1</v>
      </c>
      <c r="G13" s="717"/>
      <c r="H13" s="706"/>
      <c r="I13" s="1109">
        <v>1</v>
      </c>
      <c r="J13" s="706">
        <v>1</v>
      </c>
      <c r="K13" s="717">
        <v>2</v>
      </c>
      <c r="L13" s="706">
        <v>0</v>
      </c>
      <c r="M13" s="188">
        <v>3</v>
      </c>
      <c r="N13" s="706"/>
      <c r="O13" s="188"/>
      <c r="P13" s="706"/>
      <c r="Q13" s="190"/>
      <c r="R13" s="190"/>
      <c r="S13" s="190"/>
      <c r="T13" s="190"/>
      <c r="U13" s="190"/>
      <c r="V13" s="210"/>
      <c r="W13" s="210"/>
      <c r="X13" s="210"/>
      <c r="Y13" s="210"/>
      <c r="Z13" s="190"/>
      <c r="AA13" s="190"/>
      <c r="AB13" s="190"/>
      <c r="AC13" s="210"/>
      <c r="AD13" s="210"/>
      <c r="AE13" s="210"/>
      <c r="AF13" s="210"/>
      <c r="AG13" s="210"/>
      <c r="AH13" s="210"/>
      <c r="AI13" s="362"/>
      <c r="AJ13" s="362"/>
      <c r="AK13" s="362"/>
      <c r="AL13" s="362"/>
      <c r="AM13" s="362"/>
      <c r="AN13" s="362"/>
      <c r="AO13" s="192"/>
    </row>
    <row r="14" spans="1:259" ht="36" customHeight="1" x14ac:dyDescent="0.2">
      <c r="A14" s="185"/>
      <c r="B14" s="1146" t="s">
        <v>1351</v>
      </c>
      <c r="C14" s="201"/>
      <c r="D14" s="1148">
        <v>10</v>
      </c>
      <c r="E14" s="716"/>
      <c r="F14" s="706"/>
      <c r="G14" s="716"/>
      <c r="H14" s="706"/>
      <c r="I14" s="716"/>
      <c r="J14" s="706"/>
      <c r="K14" s="717"/>
      <c r="L14" s="706"/>
      <c r="M14" s="1147">
        <v>10</v>
      </c>
      <c r="N14" s="706">
        <v>8</v>
      </c>
      <c r="O14" s="188"/>
      <c r="P14" s="706"/>
      <c r="Q14" s="190"/>
      <c r="R14" s="190"/>
      <c r="S14" s="190"/>
      <c r="T14" s="190"/>
      <c r="U14" s="190"/>
      <c r="V14" s="210"/>
      <c r="W14" s="210"/>
      <c r="X14" s="210"/>
      <c r="Y14" s="210"/>
      <c r="Z14" s="190"/>
      <c r="AA14" s="190"/>
      <c r="AB14" s="190"/>
      <c r="AC14" s="210"/>
      <c r="AD14" s="210"/>
      <c r="AE14" s="210"/>
      <c r="AF14" s="210"/>
      <c r="AG14" s="210"/>
      <c r="AH14" s="210"/>
      <c r="AI14" s="362"/>
      <c r="AJ14" s="362"/>
      <c r="AK14" s="362"/>
      <c r="AL14" s="362"/>
      <c r="AM14" s="362"/>
      <c r="AN14" s="362"/>
      <c r="AO14" s="192"/>
    </row>
    <row r="15" spans="1:259" ht="17.100000000000001" customHeight="1" x14ac:dyDescent="0.2">
      <c r="A15" s="185">
        <v>3</v>
      </c>
      <c r="B15" s="125" t="s">
        <v>317</v>
      </c>
      <c r="C15" s="229"/>
      <c r="D15" s="188"/>
      <c r="E15" s="717"/>
      <c r="F15" s="706"/>
      <c r="G15" s="717"/>
      <c r="H15" s="706"/>
      <c r="I15" s="716"/>
      <c r="J15" s="706"/>
      <c r="K15" s="717"/>
      <c r="L15" s="706"/>
      <c r="M15" s="188"/>
      <c r="N15" s="706"/>
      <c r="O15" s="188"/>
      <c r="P15" s="706"/>
      <c r="Q15" s="190" t="s">
        <v>715</v>
      </c>
      <c r="R15" s="190" t="s">
        <v>715</v>
      </c>
      <c r="S15" s="190"/>
      <c r="T15" s="190"/>
      <c r="U15" s="190"/>
      <c r="V15" s="210"/>
      <c r="W15" s="210"/>
      <c r="X15" s="210"/>
      <c r="Y15" s="210"/>
      <c r="Z15" s="190"/>
      <c r="AA15" s="190"/>
      <c r="AB15" s="190"/>
      <c r="AC15" s="210"/>
      <c r="AD15" s="210"/>
      <c r="AE15" s="210"/>
      <c r="AF15" s="210"/>
      <c r="AG15" s="210"/>
      <c r="AH15" s="210"/>
      <c r="AI15" s="362" t="s">
        <v>911</v>
      </c>
      <c r="AJ15" s="362"/>
      <c r="AK15" s="362"/>
      <c r="AL15" s="362" t="s">
        <v>911</v>
      </c>
      <c r="AM15" s="362"/>
      <c r="AN15" s="362"/>
      <c r="AO15" s="210"/>
    </row>
    <row r="16" spans="1:259" s="325" customFormat="1" ht="39.950000000000003" hidden="1" customHeight="1" x14ac:dyDescent="0.2">
      <c r="A16" s="320"/>
      <c r="B16" s="316" t="s">
        <v>739</v>
      </c>
      <c r="C16" s="317" t="s">
        <v>778</v>
      </c>
      <c r="D16" s="318" t="s">
        <v>791</v>
      </c>
      <c r="E16" s="718">
        <v>3</v>
      </c>
      <c r="F16" s="707"/>
      <c r="G16" s="718">
        <v>4</v>
      </c>
      <c r="H16" s="707"/>
      <c r="I16" s="715"/>
      <c r="J16" s="707"/>
      <c r="K16" s="718"/>
      <c r="L16" s="707"/>
      <c r="M16" s="318"/>
      <c r="N16" s="707"/>
      <c r="O16" s="318"/>
      <c r="P16" s="707"/>
      <c r="Q16" s="321"/>
      <c r="R16" s="321"/>
      <c r="S16" s="321"/>
      <c r="T16" s="321"/>
      <c r="U16" s="321"/>
      <c r="V16" s="323"/>
      <c r="W16" s="323"/>
      <c r="X16" s="323"/>
      <c r="Y16" s="323"/>
      <c r="Z16" s="321"/>
      <c r="AA16" s="321"/>
      <c r="AB16" s="321"/>
      <c r="AC16" s="323"/>
      <c r="AD16" s="323"/>
      <c r="AE16" s="323"/>
      <c r="AF16" s="323"/>
      <c r="AG16" s="323"/>
      <c r="AH16" s="323"/>
      <c r="AI16" s="365"/>
      <c r="AJ16" s="365"/>
      <c r="AK16" s="365"/>
      <c r="AL16" s="365"/>
      <c r="AM16" s="365"/>
      <c r="AN16" s="365"/>
      <c r="AO16" s="324"/>
    </row>
    <row r="17" spans="1:259" s="325" customFormat="1" ht="39.950000000000003" hidden="1" customHeight="1" x14ac:dyDescent="0.2">
      <c r="A17" s="320"/>
      <c r="B17" s="316" t="s">
        <v>740</v>
      </c>
      <c r="C17" s="317" t="s">
        <v>778</v>
      </c>
      <c r="D17" s="318" t="s">
        <v>792</v>
      </c>
      <c r="E17" s="718">
        <v>6</v>
      </c>
      <c r="F17" s="707"/>
      <c r="G17" s="718">
        <v>6</v>
      </c>
      <c r="H17" s="707"/>
      <c r="I17" s="715">
        <v>6</v>
      </c>
      <c r="J17" s="707"/>
      <c r="K17" s="718">
        <v>6</v>
      </c>
      <c r="L17" s="707"/>
      <c r="M17" s="318"/>
      <c r="N17" s="707"/>
      <c r="O17" s="318"/>
      <c r="P17" s="707"/>
      <c r="Q17" s="321"/>
      <c r="R17" s="321"/>
      <c r="S17" s="321"/>
      <c r="T17" s="321"/>
      <c r="U17" s="321"/>
      <c r="V17" s="323"/>
      <c r="W17" s="323"/>
      <c r="X17" s="323"/>
      <c r="Y17" s="323"/>
      <c r="Z17" s="321"/>
      <c r="AA17" s="321"/>
      <c r="AB17" s="321"/>
      <c r="AC17" s="323"/>
      <c r="AD17" s="323"/>
      <c r="AE17" s="323"/>
      <c r="AF17" s="323"/>
      <c r="AG17" s="323"/>
      <c r="AH17" s="323"/>
      <c r="AI17" s="365"/>
      <c r="AJ17" s="365"/>
      <c r="AK17" s="365"/>
      <c r="AL17" s="365"/>
      <c r="AM17" s="365"/>
      <c r="AN17" s="365"/>
      <c r="AO17" s="324"/>
    </row>
    <row r="18" spans="1:259" ht="26.1" customHeight="1" x14ac:dyDescent="0.2">
      <c r="A18" s="185"/>
      <c r="B18" s="1146" t="s">
        <v>1352</v>
      </c>
      <c r="C18" s="1149" t="s">
        <v>778</v>
      </c>
      <c r="D18" s="1148">
        <v>7</v>
      </c>
      <c r="E18" s="717"/>
      <c r="F18" s="706"/>
      <c r="G18" s="1148">
        <v>4</v>
      </c>
      <c r="H18" s="706">
        <v>4</v>
      </c>
      <c r="I18" s="1148">
        <v>2</v>
      </c>
      <c r="J18" s="706">
        <v>2</v>
      </c>
      <c r="K18" s="1148">
        <v>1</v>
      </c>
      <c r="L18" s="706">
        <v>1</v>
      </c>
      <c r="M18" s="188"/>
      <c r="N18" s="706"/>
      <c r="O18" s="188"/>
      <c r="P18" s="706"/>
      <c r="Q18" s="190"/>
      <c r="R18" s="190"/>
      <c r="S18" s="190"/>
      <c r="T18" s="190"/>
      <c r="U18" s="190"/>
      <c r="V18" s="210"/>
      <c r="W18" s="210"/>
      <c r="X18" s="210"/>
      <c r="Y18" s="210"/>
      <c r="Z18" s="190"/>
      <c r="AA18" s="190"/>
      <c r="AB18" s="190"/>
      <c r="AC18" s="210"/>
      <c r="AD18" s="210"/>
      <c r="AE18" s="210"/>
      <c r="AF18" s="210"/>
      <c r="AG18" s="210"/>
      <c r="AH18" s="210"/>
      <c r="AI18" s="362"/>
      <c r="AJ18" s="362"/>
      <c r="AK18" s="362"/>
      <c r="AL18" s="362"/>
      <c r="AM18" s="362"/>
      <c r="AN18" s="362"/>
      <c r="AO18" s="210"/>
    </row>
    <row r="19" spans="1:259" s="344" customFormat="1" ht="17.100000000000001" hidden="1" customHeight="1" x14ac:dyDescent="0.2">
      <c r="A19" s="335">
        <v>4</v>
      </c>
      <c r="B19" s="336" t="s">
        <v>741</v>
      </c>
      <c r="C19" s="337"/>
      <c r="D19" s="338"/>
      <c r="E19" s="338"/>
      <c r="F19" s="339"/>
      <c r="G19" s="338"/>
      <c r="H19" s="339"/>
      <c r="I19" s="338"/>
      <c r="J19" s="339"/>
      <c r="K19" s="338"/>
      <c r="L19" s="340"/>
      <c r="M19" s="341"/>
      <c r="N19" s="340"/>
      <c r="O19" s="341"/>
      <c r="P19" s="340"/>
      <c r="Q19" s="342"/>
      <c r="R19" s="342"/>
      <c r="S19" s="342"/>
      <c r="T19" s="342" t="s">
        <v>715</v>
      </c>
      <c r="U19" s="342" t="s">
        <v>715</v>
      </c>
      <c r="V19" s="343"/>
      <c r="W19" s="343"/>
      <c r="X19" s="343"/>
      <c r="Y19" s="343"/>
      <c r="Z19" s="342"/>
      <c r="AA19" s="342"/>
      <c r="AB19" s="342"/>
      <c r="AC19" s="343"/>
      <c r="AD19" s="343"/>
      <c r="AE19" s="343"/>
      <c r="AF19" s="343"/>
      <c r="AG19" s="343"/>
      <c r="AH19" s="343"/>
      <c r="AI19" s="362"/>
      <c r="AJ19" s="362"/>
      <c r="AK19" s="362"/>
      <c r="AL19" s="362"/>
      <c r="AM19" s="362"/>
      <c r="AN19" s="362"/>
      <c r="AO19" s="343"/>
    </row>
    <row r="20" spans="1:259" ht="17.100000000000001" hidden="1" customHeight="1" x14ac:dyDescent="0.2">
      <c r="A20" s="185"/>
      <c r="B20" s="316" t="s">
        <v>742</v>
      </c>
      <c r="C20" s="317" t="s">
        <v>895</v>
      </c>
      <c r="D20" s="318" t="s">
        <v>717</v>
      </c>
      <c r="E20" s="318"/>
      <c r="F20" s="319"/>
      <c r="G20" s="318"/>
      <c r="H20" s="319"/>
      <c r="I20" s="318"/>
      <c r="J20" s="319"/>
      <c r="K20" s="318">
        <v>8</v>
      </c>
      <c r="L20" s="189"/>
      <c r="M20" s="188"/>
      <c r="N20" s="189"/>
      <c r="O20" s="188"/>
      <c r="P20" s="189"/>
      <c r="Q20" s="190"/>
      <c r="R20" s="190"/>
      <c r="S20" s="190"/>
      <c r="T20" s="190"/>
      <c r="U20" s="190"/>
      <c r="V20" s="210"/>
      <c r="W20" s="210"/>
      <c r="X20" s="210"/>
      <c r="Y20" s="210"/>
      <c r="Z20" s="190"/>
      <c r="AA20" s="190"/>
      <c r="AB20" s="190"/>
      <c r="AC20" s="210"/>
      <c r="AD20" s="210"/>
      <c r="AE20" s="210"/>
      <c r="AF20" s="210"/>
      <c r="AG20" s="210"/>
      <c r="AH20" s="210"/>
      <c r="AI20" s="362"/>
      <c r="AJ20" s="362"/>
      <c r="AK20" s="362"/>
      <c r="AL20" s="362"/>
      <c r="AM20" s="362"/>
      <c r="AN20" s="362"/>
      <c r="AO20" s="192"/>
    </row>
    <row r="21" spans="1:259" ht="17.100000000000001" hidden="1" customHeight="1" x14ac:dyDescent="0.2">
      <c r="A21" s="672"/>
      <c r="B21" s="673" t="s">
        <v>858</v>
      </c>
      <c r="C21" s="674"/>
      <c r="D21" s="675"/>
      <c r="E21" s="675"/>
      <c r="F21" s="676"/>
      <c r="G21" s="675"/>
      <c r="H21" s="676"/>
      <c r="I21" s="675"/>
      <c r="J21" s="676"/>
      <c r="K21" s="675"/>
      <c r="L21" s="677"/>
      <c r="M21" s="678"/>
      <c r="N21" s="677"/>
      <c r="O21" s="678"/>
      <c r="P21" s="677"/>
      <c r="Q21" s="679"/>
      <c r="R21" s="679"/>
      <c r="S21" s="679"/>
      <c r="T21" s="679"/>
      <c r="U21" s="679"/>
      <c r="V21" s="680"/>
      <c r="W21" s="680"/>
      <c r="X21" s="680"/>
      <c r="Y21" s="680"/>
      <c r="Z21" s="679"/>
      <c r="AA21" s="679"/>
      <c r="AB21" s="679"/>
      <c r="AC21" s="680"/>
      <c r="AD21" s="680"/>
      <c r="AE21" s="680"/>
      <c r="AF21" s="680"/>
      <c r="AG21" s="680"/>
      <c r="AH21" s="680"/>
      <c r="AI21" s="681"/>
      <c r="AJ21" s="681"/>
      <c r="AK21" s="681"/>
      <c r="AL21" s="681"/>
      <c r="AM21" s="681"/>
      <c r="AN21" s="681"/>
      <c r="AO21" s="682"/>
    </row>
    <row r="22" spans="1:259" s="31" customFormat="1" ht="23.1" customHeight="1" x14ac:dyDescent="0.2">
      <c r="A22" s="693" t="s">
        <v>186</v>
      </c>
      <c r="B22" s="694" t="s">
        <v>148</v>
      </c>
      <c r="C22" s="695"/>
      <c r="D22" s="696"/>
      <c r="E22" s="696"/>
      <c r="F22" s="696"/>
      <c r="G22" s="696"/>
      <c r="H22" s="696"/>
      <c r="I22" s="696"/>
      <c r="J22" s="696"/>
      <c r="K22" s="696"/>
      <c r="L22" s="696"/>
      <c r="M22" s="696"/>
      <c r="N22" s="696"/>
      <c r="O22" s="696"/>
      <c r="P22" s="696"/>
      <c r="Q22" s="696"/>
      <c r="R22" s="696"/>
      <c r="S22" s="696"/>
      <c r="T22" s="696"/>
      <c r="U22" s="696"/>
      <c r="V22" s="697"/>
      <c r="W22" s="697"/>
      <c r="X22" s="697"/>
      <c r="Y22" s="697"/>
      <c r="Z22" s="696"/>
      <c r="AA22" s="696"/>
      <c r="AB22" s="696"/>
      <c r="AC22" s="697"/>
      <c r="AD22" s="697"/>
      <c r="AE22" s="697"/>
      <c r="AF22" s="697"/>
      <c r="AG22" s="697"/>
      <c r="AH22" s="697"/>
      <c r="AI22" s="698"/>
      <c r="AJ22" s="698"/>
      <c r="AK22" s="698"/>
      <c r="AL22" s="698"/>
      <c r="AM22" s="698"/>
      <c r="AN22" s="698"/>
      <c r="AO22" s="728"/>
    </row>
    <row r="23" spans="1:259" s="349" customFormat="1" ht="26.1" hidden="1" customHeight="1" x14ac:dyDescent="0.2">
      <c r="A23" s="683">
        <v>5</v>
      </c>
      <c r="B23" s="684" t="s">
        <v>319</v>
      </c>
      <c r="C23" s="685"/>
      <c r="D23" s="686"/>
      <c r="E23" s="686"/>
      <c r="F23" s="687"/>
      <c r="G23" s="686"/>
      <c r="H23" s="687"/>
      <c r="I23" s="686"/>
      <c r="J23" s="687"/>
      <c r="K23" s="686"/>
      <c r="L23" s="687"/>
      <c r="M23" s="686"/>
      <c r="N23" s="687"/>
      <c r="O23" s="686"/>
      <c r="P23" s="687"/>
      <c r="Q23" s="688"/>
      <c r="R23" s="688"/>
      <c r="S23" s="688" t="s">
        <v>715</v>
      </c>
      <c r="T23" s="688" t="s">
        <v>715</v>
      </c>
      <c r="U23" s="688" t="s">
        <v>715</v>
      </c>
      <c r="V23" s="686" t="s">
        <v>715</v>
      </c>
      <c r="W23" s="686" t="s">
        <v>715</v>
      </c>
      <c r="X23" s="686"/>
      <c r="Y23" s="686"/>
      <c r="Z23" s="688"/>
      <c r="AA23" s="688"/>
      <c r="AB23" s="688"/>
      <c r="AC23" s="686"/>
      <c r="AD23" s="686"/>
      <c r="AE23" s="686"/>
      <c r="AF23" s="686"/>
      <c r="AG23" s="686"/>
      <c r="AH23" s="686"/>
      <c r="AI23" s="671"/>
      <c r="AJ23" s="671"/>
      <c r="AK23" s="671"/>
      <c r="AL23" s="671"/>
      <c r="AM23" s="671"/>
      <c r="AN23" s="671"/>
      <c r="AO23" s="686"/>
      <c r="AT23" s="350"/>
      <c r="AU23" s="350"/>
      <c r="AV23" s="350"/>
      <c r="AW23" s="350"/>
      <c r="AX23" s="350"/>
      <c r="AY23" s="350"/>
      <c r="AZ23" s="351"/>
      <c r="BA23" s="352"/>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1"/>
      <c r="BY23" s="352"/>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1"/>
      <c r="CW23" s="352"/>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1"/>
      <c r="DU23" s="352"/>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1"/>
      <c r="ES23" s="352"/>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1"/>
      <c r="FQ23" s="352"/>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1"/>
      <c r="GO23" s="352"/>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1"/>
      <c r="HM23" s="352"/>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1"/>
      <c r="IK23" s="352"/>
      <c r="IL23" s="350"/>
      <c r="IM23" s="350"/>
      <c r="IN23" s="350"/>
      <c r="IO23" s="350"/>
      <c r="IP23" s="350"/>
      <c r="IQ23" s="350"/>
      <c r="IR23" s="350"/>
      <c r="IS23" s="350"/>
      <c r="IT23" s="350"/>
      <c r="IU23" s="350"/>
      <c r="IV23" s="350"/>
      <c r="IW23" s="350"/>
      <c r="IX23" s="350"/>
      <c r="IY23" s="350"/>
    </row>
    <row r="24" spans="1:259" s="325" customFormat="1" ht="17.100000000000001" hidden="1" customHeight="1" x14ac:dyDescent="0.2">
      <c r="A24" s="320"/>
      <c r="B24" s="333" t="s">
        <v>743</v>
      </c>
      <c r="C24" s="334"/>
      <c r="D24" s="318"/>
      <c r="E24" s="318"/>
      <c r="F24" s="319"/>
      <c r="G24" s="318"/>
      <c r="H24" s="319"/>
      <c r="I24" s="318"/>
      <c r="J24" s="319"/>
      <c r="K24" s="318"/>
      <c r="L24" s="319"/>
      <c r="M24" s="318"/>
      <c r="N24" s="319"/>
      <c r="O24" s="318"/>
      <c r="P24" s="319"/>
      <c r="Q24" s="321"/>
      <c r="R24" s="321"/>
      <c r="S24" s="321"/>
      <c r="T24" s="321"/>
      <c r="U24" s="321"/>
      <c r="V24" s="323"/>
      <c r="W24" s="323"/>
      <c r="X24" s="323"/>
      <c r="Y24" s="323"/>
      <c r="Z24" s="321"/>
      <c r="AA24" s="321"/>
      <c r="AB24" s="321"/>
      <c r="AC24" s="323"/>
      <c r="AD24" s="323"/>
      <c r="AE24" s="323"/>
      <c r="AF24" s="323"/>
      <c r="AG24" s="323"/>
      <c r="AH24" s="323"/>
      <c r="AI24" s="365"/>
      <c r="AJ24" s="365"/>
      <c r="AK24" s="365"/>
      <c r="AL24" s="365"/>
      <c r="AM24" s="365"/>
      <c r="AN24" s="365"/>
      <c r="AO24" s="324"/>
    </row>
    <row r="25" spans="1:259" s="325" customFormat="1" ht="17.100000000000001" hidden="1" customHeight="1" x14ac:dyDescent="0.2">
      <c r="A25" s="320"/>
      <c r="B25" s="187" t="s">
        <v>867</v>
      </c>
      <c r="C25" s="334"/>
      <c r="D25" s="318"/>
      <c r="E25" s="318"/>
      <c r="F25" s="319"/>
      <c r="G25" s="318"/>
      <c r="H25" s="319"/>
      <c r="I25" s="318"/>
      <c r="J25" s="319"/>
      <c r="K25" s="318"/>
      <c r="L25" s="319"/>
      <c r="M25" s="318"/>
      <c r="N25" s="319"/>
      <c r="O25" s="318"/>
      <c r="P25" s="319"/>
      <c r="Q25" s="321"/>
      <c r="R25" s="321"/>
      <c r="S25" s="321"/>
      <c r="T25" s="321"/>
      <c r="U25" s="321"/>
      <c r="V25" s="323"/>
      <c r="W25" s="323"/>
      <c r="X25" s="323"/>
      <c r="Y25" s="323"/>
      <c r="Z25" s="321"/>
      <c r="AA25" s="321"/>
      <c r="AB25" s="321"/>
      <c r="AC25" s="323"/>
      <c r="AD25" s="323"/>
      <c r="AE25" s="323"/>
      <c r="AF25" s="323"/>
      <c r="AG25" s="323"/>
      <c r="AH25" s="323"/>
      <c r="AI25" s="365"/>
      <c r="AJ25" s="365"/>
      <c r="AK25" s="365"/>
      <c r="AL25" s="365"/>
      <c r="AM25" s="365"/>
      <c r="AN25" s="365"/>
      <c r="AO25" s="324"/>
    </row>
    <row r="26" spans="1:259" ht="26.1" customHeight="1" x14ac:dyDescent="0.2">
      <c r="A26" s="185">
        <v>6</v>
      </c>
      <c r="B26" s="125" t="s">
        <v>320</v>
      </c>
      <c r="C26" s="229"/>
      <c r="D26" s="192"/>
      <c r="E26" s="188"/>
      <c r="F26" s="706"/>
      <c r="G26" s="188"/>
      <c r="H26" s="706"/>
      <c r="I26" s="716"/>
      <c r="J26" s="706"/>
      <c r="K26" s="717"/>
      <c r="L26" s="706"/>
      <c r="M26" s="188"/>
      <c r="N26" s="706"/>
      <c r="O26" s="188"/>
      <c r="P26" s="706"/>
      <c r="Q26" s="190"/>
      <c r="R26" s="190"/>
      <c r="S26" s="190"/>
      <c r="T26" s="190"/>
      <c r="U26" s="190"/>
      <c r="V26" s="210" t="s">
        <v>715</v>
      </c>
      <c r="W26" s="210" t="s">
        <v>715</v>
      </c>
      <c r="X26" s="210" t="s">
        <v>715</v>
      </c>
      <c r="Y26" s="210"/>
      <c r="Z26" s="190"/>
      <c r="AA26" s="190"/>
      <c r="AB26" s="190"/>
      <c r="AC26" s="210"/>
      <c r="AD26" s="210"/>
      <c r="AE26" s="210"/>
      <c r="AF26" s="210"/>
      <c r="AG26" s="210"/>
      <c r="AH26" s="210"/>
      <c r="AI26" s="665"/>
      <c r="AJ26" s="665"/>
      <c r="AK26" s="665"/>
      <c r="AL26" s="665"/>
      <c r="AM26" s="665"/>
      <c r="AN26" s="665"/>
      <c r="AO26" s="210"/>
    </row>
    <row r="27" spans="1:259" s="325" customFormat="1" ht="26.1" hidden="1" customHeight="1" x14ac:dyDescent="0.2">
      <c r="A27" s="320"/>
      <c r="B27" s="316" t="s">
        <v>864</v>
      </c>
      <c r="C27" s="317" t="s">
        <v>787</v>
      </c>
      <c r="D27" s="353">
        <v>100</v>
      </c>
      <c r="E27" s="318"/>
      <c r="F27" s="707"/>
      <c r="G27" s="318"/>
      <c r="H27" s="707"/>
      <c r="I27" s="715">
        <v>100</v>
      </c>
      <c r="J27" s="707"/>
      <c r="K27" s="718"/>
      <c r="L27" s="707"/>
      <c r="M27" s="318"/>
      <c r="N27" s="707"/>
      <c r="O27" s="318"/>
      <c r="P27" s="707"/>
      <c r="Q27" s="321"/>
      <c r="R27" s="321"/>
      <c r="S27" s="321"/>
      <c r="T27" s="321"/>
      <c r="U27" s="321"/>
      <c r="V27" s="323"/>
      <c r="W27" s="323"/>
      <c r="X27" s="323"/>
      <c r="Y27" s="323"/>
      <c r="Z27" s="321"/>
      <c r="AA27" s="321"/>
      <c r="AB27" s="321"/>
      <c r="AC27" s="323"/>
      <c r="AD27" s="323"/>
      <c r="AE27" s="323"/>
      <c r="AF27" s="323"/>
      <c r="AG27" s="323"/>
      <c r="AH27" s="323"/>
      <c r="AI27" s="365"/>
      <c r="AJ27" s="365"/>
      <c r="AK27" s="365"/>
      <c r="AL27" s="365"/>
      <c r="AM27" s="365"/>
      <c r="AN27" s="365"/>
      <c r="AO27" s="324"/>
    </row>
    <row r="28" spans="1:259" ht="26.1" customHeight="1" x14ac:dyDescent="0.2">
      <c r="A28" s="185"/>
      <c r="B28" s="1146" t="s">
        <v>1353</v>
      </c>
      <c r="C28" s="1149"/>
      <c r="D28" s="1150">
        <v>1</v>
      </c>
      <c r="E28" s="188"/>
      <c r="F28" s="706"/>
      <c r="G28" s="188"/>
      <c r="H28" s="706"/>
      <c r="I28" s="716"/>
      <c r="J28" s="706"/>
      <c r="K28" s="1148">
        <v>1</v>
      </c>
      <c r="L28" s="706">
        <v>1</v>
      </c>
      <c r="M28" s="188"/>
      <c r="N28" s="706"/>
      <c r="O28" s="188"/>
      <c r="P28" s="706"/>
      <c r="Q28" s="190"/>
      <c r="R28" s="190"/>
      <c r="S28" s="190"/>
      <c r="T28" s="190"/>
      <c r="U28" s="190"/>
      <c r="V28" s="210"/>
      <c r="W28" s="210"/>
      <c r="X28" s="210"/>
      <c r="Y28" s="210"/>
      <c r="Z28" s="190"/>
      <c r="AA28" s="190"/>
      <c r="AB28" s="190"/>
      <c r="AC28" s="210"/>
      <c r="AD28" s="210"/>
      <c r="AE28" s="210"/>
      <c r="AF28" s="210"/>
      <c r="AG28" s="210"/>
      <c r="AH28" s="210"/>
      <c r="AI28" s="362"/>
      <c r="AJ28" s="362"/>
      <c r="AK28" s="362"/>
      <c r="AL28" s="362"/>
      <c r="AM28" s="362"/>
      <c r="AN28" s="362"/>
      <c r="AO28" s="192"/>
    </row>
    <row r="29" spans="1:259" s="344" customFormat="1" ht="26.1" hidden="1" customHeight="1" x14ac:dyDescent="0.2">
      <c r="A29" s="335">
        <v>7</v>
      </c>
      <c r="B29" s="336" t="s">
        <v>881</v>
      </c>
      <c r="C29" s="345"/>
      <c r="D29" s="341"/>
      <c r="E29" s="341"/>
      <c r="F29" s="708"/>
      <c r="G29" s="341"/>
      <c r="H29" s="708"/>
      <c r="I29" s="716"/>
      <c r="J29" s="708"/>
      <c r="K29" s="717"/>
      <c r="L29" s="708"/>
      <c r="M29" s="341"/>
      <c r="N29" s="708"/>
      <c r="O29" s="341"/>
      <c r="P29" s="708"/>
      <c r="Q29" s="342"/>
      <c r="R29" s="342"/>
      <c r="S29" s="342"/>
      <c r="T29" s="342" t="s">
        <v>715</v>
      </c>
      <c r="U29" s="342"/>
      <c r="V29" s="343"/>
      <c r="W29" s="343"/>
      <c r="X29" s="343" t="s">
        <v>715</v>
      </c>
      <c r="Y29" s="343"/>
      <c r="Z29" s="342"/>
      <c r="AA29" s="342"/>
      <c r="AB29" s="342"/>
      <c r="AC29" s="343"/>
      <c r="AD29" s="343"/>
      <c r="AE29" s="343"/>
      <c r="AF29" s="343"/>
      <c r="AG29" s="343"/>
      <c r="AH29" s="343"/>
      <c r="AI29" s="362"/>
      <c r="AJ29" s="362"/>
      <c r="AK29" s="362"/>
      <c r="AL29" s="362"/>
      <c r="AM29" s="362"/>
      <c r="AN29" s="362"/>
      <c r="AO29" s="343"/>
    </row>
    <row r="30" spans="1:259" s="325" customFormat="1" ht="17.100000000000001" hidden="1" customHeight="1" x14ac:dyDescent="0.2">
      <c r="A30" s="320"/>
      <c r="B30" s="316" t="s">
        <v>744</v>
      </c>
      <c r="C30" s="317" t="s">
        <v>787</v>
      </c>
      <c r="D30" s="318" t="s">
        <v>720</v>
      </c>
      <c r="E30" s="318"/>
      <c r="F30" s="707"/>
      <c r="G30" s="318">
        <v>1</v>
      </c>
      <c r="H30" s="707"/>
      <c r="I30" s="715"/>
      <c r="J30" s="707"/>
      <c r="K30" s="718">
        <v>1</v>
      </c>
      <c r="L30" s="707"/>
      <c r="M30" s="318"/>
      <c r="N30" s="707"/>
      <c r="O30" s="318"/>
      <c r="P30" s="707"/>
      <c r="Q30" s="321"/>
      <c r="R30" s="321"/>
      <c r="S30" s="321"/>
      <c r="T30" s="321"/>
      <c r="U30" s="321"/>
      <c r="V30" s="323"/>
      <c r="W30" s="323"/>
      <c r="X30" s="323"/>
      <c r="Y30" s="323"/>
      <c r="Z30" s="321"/>
      <c r="AA30" s="321"/>
      <c r="AB30" s="321"/>
      <c r="AC30" s="323"/>
      <c r="AD30" s="323"/>
      <c r="AE30" s="323"/>
      <c r="AF30" s="323"/>
      <c r="AG30" s="323"/>
      <c r="AH30" s="323"/>
      <c r="AI30" s="365"/>
      <c r="AJ30" s="365"/>
      <c r="AK30" s="365"/>
      <c r="AL30" s="365"/>
      <c r="AM30" s="365"/>
      <c r="AN30" s="365"/>
      <c r="AO30" s="324"/>
    </row>
    <row r="31" spans="1:259" s="325" customFormat="1" ht="17.100000000000001" hidden="1" customHeight="1" x14ac:dyDescent="0.2">
      <c r="A31" s="320"/>
      <c r="B31" s="316" t="s">
        <v>745</v>
      </c>
      <c r="C31" s="317" t="s">
        <v>787</v>
      </c>
      <c r="D31" s="318" t="s">
        <v>721</v>
      </c>
      <c r="E31" s="318">
        <v>1</v>
      </c>
      <c r="F31" s="707">
        <v>0</v>
      </c>
      <c r="G31" s="318">
        <v>1</v>
      </c>
      <c r="H31" s="707"/>
      <c r="I31" s="715">
        <v>2</v>
      </c>
      <c r="J31" s="707"/>
      <c r="K31" s="718">
        <v>2</v>
      </c>
      <c r="L31" s="707"/>
      <c r="M31" s="318"/>
      <c r="N31" s="707"/>
      <c r="O31" s="318"/>
      <c r="P31" s="707"/>
      <c r="Q31" s="321"/>
      <c r="R31" s="321"/>
      <c r="S31" s="321"/>
      <c r="T31" s="321"/>
      <c r="U31" s="321"/>
      <c r="V31" s="323"/>
      <c r="W31" s="323"/>
      <c r="X31" s="323"/>
      <c r="Y31" s="323"/>
      <c r="Z31" s="321"/>
      <c r="AA31" s="321"/>
      <c r="AB31" s="321"/>
      <c r="AC31" s="323"/>
      <c r="AD31" s="323"/>
      <c r="AE31" s="323"/>
      <c r="AF31" s="323"/>
      <c r="AG31" s="323"/>
      <c r="AH31" s="323"/>
      <c r="AI31" s="365"/>
      <c r="AJ31" s="365"/>
      <c r="AK31" s="365"/>
      <c r="AL31" s="365"/>
      <c r="AM31" s="365"/>
      <c r="AN31" s="365"/>
      <c r="AO31" s="324"/>
    </row>
    <row r="32" spans="1:259" ht="17.100000000000001" hidden="1" customHeight="1" x14ac:dyDescent="0.2">
      <c r="A32" s="185"/>
      <c r="B32" s="187" t="s">
        <v>867</v>
      </c>
      <c r="C32" s="201"/>
      <c r="D32" s="188"/>
      <c r="E32" s="188"/>
      <c r="F32" s="706"/>
      <c r="G32" s="188"/>
      <c r="H32" s="706"/>
      <c r="I32" s="716"/>
      <c r="J32" s="706"/>
      <c r="K32" s="717"/>
      <c r="L32" s="706"/>
      <c r="M32" s="188"/>
      <c r="N32" s="706"/>
      <c r="O32" s="188"/>
      <c r="P32" s="706"/>
      <c r="Q32" s="190"/>
      <c r="R32" s="190"/>
      <c r="S32" s="190"/>
      <c r="T32" s="190"/>
      <c r="U32" s="190"/>
      <c r="V32" s="210"/>
      <c r="W32" s="210"/>
      <c r="X32" s="210"/>
      <c r="Y32" s="210"/>
      <c r="Z32" s="190"/>
      <c r="AA32" s="190"/>
      <c r="AB32" s="190"/>
      <c r="AC32" s="210"/>
      <c r="AD32" s="210"/>
      <c r="AE32" s="210"/>
      <c r="AF32" s="210"/>
      <c r="AG32" s="210"/>
      <c r="AH32" s="210"/>
      <c r="AI32" s="362"/>
      <c r="AJ32" s="362"/>
      <c r="AK32" s="362"/>
      <c r="AL32" s="362"/>
      <c r="AM32" s="362"/>
      <c r="AN32" s="362"/>
      <c r="AO32" s="192"/>
    </row>
    <row r="33" spans="1:41" s="344" customFormat="1" ht="17.100000000000001" hidden="1" customHeight="1" x14ac:dyDescent="0.2">
      <c r="A33" s="335">
        <v>8</v>
      </c>
      <c r="B33" s="336" t="s">
        <v>322</v>
      </c>
      <c r="C33" s="345"/>
      <c r="D33" s="729"/>
      <c r="E33" s="341"/>
      <c r="F33" s="708"/>
      <c r="G33" s="341"/>
      <c r="H33" s="708"/>
      <c r="I33" s="716"/>
      <c r="J33" s="708"/>
      <c r="K33" s="717">
        <v>1</v>
      </c>
      <c r="L33" s="708"/>
      <c r="M33" s="341"/>
      <c r="N33" s="708"/>
      <c r="O33" s="341"/>
      <c r="P33" s="708"/>
      <c r="Q33" s="342"/>
      <c r="R33" s="342"/>
      <c r="S33" s="342"/>
      <c r="T33" s="342" t="s">
        <v>715</v>
      </c>
      <c r="U33" s="342" t="s">
        <v>715</v>
      </c>
      <c r="V33" s="343" t="s">
        <v>715</v>
      </c>
      <c r="W33" s="343"/>
      <c r="X33" s="343"/>
      <c r="Y33" s="343"/>
      <c r="Z33" s="342"/>
      <c r="AA33" s="342"/>
      <c r="AB33" s="342"/>
      <c r="AC33" s="343"/>
      <c r="AD33" s="343"/>
      <c r="AE33" s="343"/>
      <c r="AF33" s="343"/>
      <c r="AG33" s="343"/>
      <c r="AH33" s="343"/>
      <c r="AI33" s="362"/>
      <c r="AJ33" s="362"/>
      <c r="AK33" s="362"/>
      <c r="AL33" s="362"/>
      <c r="AM33" s="362"/>
      <c r="AN33" s="362"/>
      <c r="AO33" s="343"/>
    </row>
    <row r="34" spans="1:41" s="325" customFormat="1" ht="17.100000000000001" hidden="1" customHeight="1" x14ac:dyDescent="0.2">
      <c r="A34" s="320"/>
      <c r="B34" s="316" t="s">
        <v>743</v>
      </c>
      <c r="C34" s="317"/>
      <c r="D34" s="324" t="s">
        <v>718</v>
      </c>
      <c r="E34" s="318"/>
      <c r="F34" s="707"/>
      <c r="G34" s="318"/>
      <c r="H34" s="707"/>
      <c r="I34" s="715"/>
      <c r="J34" s="707"/>
      <c r="K34" s="718"/>
      <c r="L34" s="707"/>
      <c r="M34" s="318"/>
      <c r="N34" s="707"/>
      <c r="O34" s="318"/>
      <c r="P34" s="707"/>
      <c r="Q34" s="321"/>
      <c r="R34" s="321"/>
      <c r="S34" s="321"/>
      <c r="T34" s="321"/>
      <c r="U34" s="321"/>
      <c r="V34" s="323"/>
      <c r="W34" s="323"/>
      <c r="X34" s="323"/>
      <c r="Y34" s="323"/>
      <c r="Z34" s="321"/>
      <c r="AA34" s="321"/>
      <c r="AB34" s="321"/>
      <c r="AC34" s="323"/>
      <c r="AD34" s="323"/>
      <c r="AE34" s="323"/>
      <c r="AF34" s="323"/>
      <c r="AG34" s="323"/>
      <c r="AH34" s="323"/>
      <c r="AI34" s="365"/>
      <c r="AJ34" s="365"/>
      <c r="AK34" s="365"/>
      <c r="AL34" s="365"/>
      <c r="AM34" s="365"/>
      <c r="AN34" s="365"/>
      <c r="AO34" s="324"/>
    </row>
    <row r="35" spans="1:41" ht="17.100000000000001" hidden="1" customHeight="1" x14ac:dyDescent="0.2">
      <c r="A35" s="185"/>
      <c r="B35" s="187" t="s">
        <v>867</v>
      </c>
      <c r="C35" s="201"/>
      <c r="D35" s="188"/>
      <c r="E35" s="188"/>
      <c r="F35" s="706"/>
      <c r="G35" s="188"/>
      <c r="H35" s="706"/>
      <c r="I35" s="716"/>
      <c r="J35" s="706"/>
      <c r="K35" s="717"/>
      <c r="L35" s="706"/>
      <c r="M35" s="188"/>
      <c r="N35" s="706"/>
      <c r="O35" s="188"/>
      <c r="P35" s="706"/>
      <c r="Q35" s="190"/>
      <c r="R35" s="190"/>
      <c r="S35" s="190"/>
      <c r="T35" s="190"/>
      <c r="U35" s="190"/>
      <c r="V35" s="210"/>
      <c r="W35" s="210"/>
      <c r="X35" s="210"/>
      <c r="Y35" s="210"/>
      <c r="Z35" s="190"/>
      <c r="AA35" s="190"/>
      <c r="AB35" s="190"/>
      <c r="AC35" s="210"/>
      <c r="AD35" s="210"/>
      <c r="AE35" s="210"/>
      <c r="AF35" s="210"/>
      <c r="AG35" s="210"/>
      <c r="AH35" s="210"/>
      <c r="AI35" s="362"/>
      <c r="AJ35" s="362"/>
      <c r="AK35" s="362"/>
      <c r="AL35" s="362"/>
      <c r="AM35" s="362"/>
      <c r="AN35" s="362"/>
      <c r="AO35" s="192"/>
    </row>
    <row r="36" spans="1:41" s="344" customFormat="1" ht="17.100000000000001" hidden="1" customHeight="1" x14ac:dyDescent="0.2">
      <c r="A36" s="335">
        <v>9</v>
      </c>
      <c r="B36" s="336" t="s">
        <v>323</v>
      </c>
      <c r="C36" s="345"/>
      <c r="D36" s="354"/>
      <c r="E36" s="341"/>
      <c r="F36" s="708"/>
      <c r="G36" s="341"/>
      <c r="H36" s="708"/>
      <c r="I36" s="716"/>
      <c r="J36" s="708"/>
      <c r="K36" s="717"/>
      <c r="L36" s="708"/>
      <c r="M36" s="341"/>
      <c r="N36" s="708"/>
      <c r="O36" s="341"/>
      <c r="P36" s="708"/>
      <c r="Q36" s="342"/>
      <c r="R36" s="342"/>
      <c r="S36" s="342"/>
      <c r="T36" s="342" t="s">
        <v>715</v>
      </c>
      <c r="U36" s="342" t="s">
        <v>715</v>
      </c>
      <c r="V36" s="343" t="s">
        <v>715</v>
      </c>
      <c r="W36" s="343"/>
      <c r="X36" s="343"/>
      <c r="Y36" s="343"/>
      <c r="Z36" s="342"/>
      <c r="AA36" s="342"/>
      <c r="AB36" s="342"/>
      <c r="AC36" s="343"/>
      <c r="AD36" s="343"/>
      <c r="AE36" s="343"/>
      <c r="AF36" s="343"/>
      <c r="AG36" s="343"/>
      <c r="AH36" s="343"/>
      <c r="AI36" s="362"/>
      <c r="AJ36" s="362"/>
      <c r="AK36" s="362"/>
      <c r="AL36" s="362"/>
      <c r="AM36" s="362"/>
      <c r="AN36" s="362"/>
      <c r="AO36" s="343"/>
    </row>
    <row r="37" spans="1:41" s="325" customFormat="1" ht="26.1" hidden="1" customHeight="1" x14ac:dyDescent="0.2">
      <c r="A37" s="320"/>
      <c r="B37" s="316" t="s">
        <v>746</v>
      </c>
      <c r="C37" s="317" t="s">
        <v>788</v>
      </c>
      <c r="D37" s="318" t="s">
        <v>794</v>
      </c>
      <c r="E37" s="318"/>
      <c r="F37" s="707"/>
      <c r="G37" s="318"/>
      <c r="H37" s="707"/>
      <c r="I37" s="715"/>
      <c r="J37" s="707"/>
      <c r="K37" s="718">
        <v>24</v>
      </c>
      <c r="L37" s="707"/>
      <c r="M37" s="318"/>
      <c r="N37" s="707"/>
      <c r="O37" s="318"/>
      <c r="P37" s="707"/>
      <c r="Q37" s="321"/>
      <c r="R37" s="321"/>
      <c r="S37" s="321"/>
      <c r="T37" s="321"/>
      <c r="U37" s="321"/>
      <c r="V37" s="323"/>
      <c r="W37" s="323"/>
      <c r="X37" s="323"/>
      <c r="Y37" s="323"/>
      <c r="Z37" s="321"/>
      <c r="AA37" s="321"/>
      <c r="AB37" s="321"/>
      <c r="AC37" s="323"/>
      <c r="AD37" s="323"/>
      <c r="AE37" s="323"/>
      <c r="AF37" s="323"/>
      <c r="AG37" s="323"/>
      <c r="AH37" s="323"/>
      <c r="AI37" s="365"/>
      <c r="AJ37" s="365"/>
      <c r="AK37" s="365"/>
      <c r="AL37" s="365"/>
      <c r="AM37" s="365"/>
      <c r="AN37" s="365"/>
      <c r="AO37" s="324"/>
    </row>
    <row r="38" spans="1:41" ht="17.100000000000001" hidden="1" customHeight="1" x14ac:dyDescent="0.2">
      <c r="A38" s="185"/>
      <c r="B38" s="187" t="s">
        <v>867</v>
      </c>
      <c r="C38" s="201"/>
      <c r="D38" s="188"/>
      <c r="E38" s="188"/>
      <c r="F38" s="706"/>
      <c r="G38" s="188"/>
      <c r="H38" s="706"/>
      <c r="I38" s="716"/>
      <c r="J38" s="706"/>
      <c r="K38" s="717"/>
      <c r="L38" s="706"/>
      <c r="M38" s="188"/>
      <c r="N38" s="706"/>
      <c r="O38" s="188"/>
      <c r="P38" s="706"/>
      <c r="Q38" s="190"/>
      <c r="R38" s="190"/>
      <c r="S38" s="190"/>
      <c r="T38" s="190"/>
      <c r="U38" s="190"/>
      <c r="V38" s="210"/>
      <c r="W38" s="210"/>
      <c r="X38" s="210"/>
      <c r="Y38" s="210"/>
      <c r="Z38" s="190"/>
      <c r="AA38" s="190"/>
      <c r="AB38" s="190"/>
      <c r="AC38" s="210"/>
      <c r="AD38" s="210"/>
      <c r="AE38" s="210"/>
      <c r="AF38" s="210"/>
      <c r="AG38" s="210"/>
      <c r="AH38" s="210"/>
      <c r="AI38" s="362"/>
      <c r="AJ38" s="362"/>
      <c r="AK38" s="362"/>
      <c r="AL38" s="362"/>
      <c r="AM38" s="362"/>
      <c r="AN38" s="362"/>
      <c r="AO38" s="192"/>
    </row>
    <row r="39" spans="1:41" ht="17.100000000000001" customHeight="1" x14ac:dyDescent="0.2">
      <c r="A39" s="185">
        <v>10</v>
      </c>
      <c r="B39" s="125" t="s">
        <v>324</v>
      </c>
      <c r="C39" s="229"/>
      <c r="D39" s="188"/>
      <c r="E39" s="188"/>
      <c r="F39" s="706"/>
      <c r="G39" s="188"/>
      <c r="H39" s="706"/>
      <c r="I39" s="716"/>
      <c r="J39" s="706"/>
      <c r="K39" s="717"/>
      <c r="L39" s="706"/>
      <c r="M39" s="188"/>
      <c r="N39" s="706"/>
      <c r="O39" s="188"/>
      <c r="P39" s="706"/>
      <c r="Q39" s="190"/>
      <c r="R39" s="190"/>
      <c r="S39" s="190"/>
      <c r="T39" s="190" t="s">
        <v>715</v>
      </c>
      <c r="U39" s="190"/>
      <c r="V39" s="210"/>
      <c r="W39" s="210"/>
      <c r="X39" s="210"/>
      <c r="Y39" s="210"/>
      <c r="Z39" s="190"/>
      <c r="AA39" s="190"/>
      <c r="AB39" s="190"/>
      <c r="AC39" s="210"/>
      <c r="AD39" s="210"/>
      <c r="AE39" s="210"/>
      <c r="AF39" s="210"/>
      <c r="AG39" s="210"/>
      <c r="AH39" s="210"/>
      <c r="AI39" s="362"/>
      <c r="AJ39" s="362" t="s">
        <v>911</v>
      </c>
      <c r="AK39" s="362"/>
      <c r="AL39" s="362"/>
      <c r="AM39" s="362"/>
      <c r="AN39" s="362"/>
      <c r="AO39" s="210"/>
    </row>
    <row r="40" spans="1:41" s="325" customFormat="1" ht="39.950000000000003" hidden="1" customHeight="1" x14ac:dyDescent="0.2">
      <c r="A40" s="320"/>
      <c r="B40" s="316" t="s">
        <v>747</v>
      </c>
      <c r="C40" s="317" t="s">
        <v>788</v>
      </c>
      <c r="D40" s="318" t="s">
        <v>795</v>
      </c>
      <c r="E40" s="318"/>
      <c r="F40" s="707"/>
      <c r="G40" s="318"/>
      <c r="H40" s="707"/>
      <c r="I40" s="721"/>
      <c r="J40" s="707"/>
      <c r="K40" s="719">
        <v>0.8</v>
      </c>
      <c r="L40" s="707"/>
      <c r="M40" s="318"/>
      <c r="N40" s="707"/>
      <c r="O40" s="318"/>
      <c r="P40" s="707"/>
      <c r="Q40" s="321"/>
      <c r="R40" s="321"/>
      <c r="S40" s="321"/>
      <c r="T40" s="321"/>
      <c r="U40" s="321"/>
      <c r="V40" s="323"/>
      <c r="W40" s="323"/>
      <c r="X40" s="323"/>
      <c r="Y40" s="323"/>
      <c r="Z40" s="321"/>
      <c r="AA40" s="321"/>
      <c r="AB40" s="321"/>
      <c r="AC40" s="323"/>
      <c r="AD40" s="323"/>
      <c r="AE40" s="323"/>
      <c r="AF40" s="323"/>
      <c r="AG40" s="323"/>
      <c r="AH40" s="323"/>
      <c r="AI40" s="365"/>
      <c r="AJ40" s="365"/>
      <c r="AK40" s="365"/>
      <c r="AL40" s="365"/>
      <c r="AM40" s="365"/>
      <c r="AN40" s="365"/>
      <c r="AO40" s="324"/>
    </row>
    <row r="41" spans="1:41" ht="26.1" customHeight="1" x14ac:dyDescent="0.2">
      <c r="A41" s="185"/>
      <c r="B41" s="1146" t="s">
        <v>1354</v>
      </c>
      <c r="C41" s="1149"/>
      <c r="D41" s="1148">
        <v>5000</v>
      </c>
      <c r="E41" s="188"/>
      <c r="F41" s="706"/>
      <c r="G41" s="188"/>
      <c r="H41" s="706"/>
      <c r="I41" s="722"/>
      <c r="J41" s="1145"/>
      <c r="K41" s="720"/>
      <c r="L41" s="706"/>
      <c r="M41" s="1148">
        <v>5000</v>
      </c>
      <c r="N41" s="706">
        <v>6570</v>
      </c>
      <c r="O41" s="188"/>
      <c r="P41" s="706"/>
      <c r="Q41" s="190"/>
      <c r="R41" s="190"/>
      <c r="S41" s="190"/>
      <c r="T41" s="190"/>
      <c r="U41" s="190"/>
      <c r="V41" s="210"/>
      <c r="W41" s="210"/>
      <c r="X41" s="210"/>
      <c r="Y41" s="210"/>
      <c r="Z41" s="190"/>
      <c r="AA41" s="190"/>
      <c r="AB41" s="190"/>
      <c r="AC41" s="210"/>
      <c r="AD41" s="210"/>
      <c r="AE41" s="210"/>
      <c r="AF41" s="210"/>
      <c r="AG41" s="210"/>
      <c r="AH41" s="210"/>
      <c r="AI41" s="362"/>
      <c r="AJ41" s="362"/>
      <c r="AK41" s="362"/>
      <c r="AL41" s="362"/>
      <c r="AM41" s="362"/>
      <c r="AN41" s="362"/>
      <c r="AO41" s="192"/>
    </row>
    <row r="42" spans="1:41" ht="17.100000000000001" customHeight="1" x14ac:dyDescent="0.2">
      <c r="A42" s="185">
        <v>11</v>
      </c>
      <c r="B42" s="125" t="s">
        <v>325</v>
      </c>
      <c r="C42" s="229"/>
      <c r="D42" s="188"/>
      <c r="E42" s="188"/>
      <c r="F42" s="706"/>
      <c r="G42" s="188"/>
      <c r="H42" s="706"/>
      <c r="I42" s="716"/>
      <c r="J42" s="706"/>
      <c r="K42" s="717"/>
      <c r="L42" s="706"/>
      <c r="M42" s="188"/>
      <c r="N42" s="706"/>
      <c r="O42" s="188"/>
      <c r="P42" s="706"/>
      <c r="Q42" s="190"/>
      <c r="R42" s="190"/>
      <c r="S42" s="190"/>
      <c r="T42" s="190" t="s">
        <v>715</v>
      </c>
      <c r="U42" s="190"/>
      <c r="V42" s="210"/>
      <c r="W42" s="210"/>
      <c r="X42" s="210"/>
      <c r="Y42" s="210"/>
      <c r="Z42" s="190"/>
      <c r="AA42" s="190"/>
      <c r="AB42" s="190"/>
      <c r="AC42" s="210"/>
      <c r="AD42" s="210"/>
      <c r="AE42" s="210"/>
      <c r="AF42" s="210"/>
      <c r="AG42" s="210"/>
      <c r="AH42" s="210"/>
      <c r="AI42" s="362"/>
      <c r="AJ42" s="362" t="s">
        <v>911</v>
      </c>
      <c r="AK42" s="362"/>
      <c r="AL42" s="362"/>
      <c r="AM42" s="362"/>
      <c r="AN42" s="362"/>
      <c r="AO42" s="210"/>
    </row>
    <row r="43" spans="1:41" s="325" customFormat="1" ht="39.950000000000003" hidden="1" customHeight="1" x14ac:dyDescent="0.2">
      <c r="A43" s="320"/>
      <c r="B43" s="316" t="s">
        <v>722</v>
      </c>
      <c r="C43" s="317" t="s">
        <v>788</v>
      </c>
      <c r="D43" s="318" t="s">
        <v>723</v>
      </c>
      <c r="E43" s="318"/>
      <c r="F43" s="707"/>
      <c r="G43" s="318"/>
      <c r="H43" s="707"/>
      <c r="I43" s="715"/>
      <c r="J43" s="707"/>
      <c r="K43" s="718">
        <f>(6191*40%)+6191</f>
        <v>8667.4</v>
      </c>
      <c r="L43" s="706"/>
      <c r="M43" s="318"/>
      <c r="N43" s="707"/>
      <c r="O43" s="318"/>
      <c r="P43" s="707"/>
      <c r="Q43" s="321"/>
      <c r="R43" s="321"/>
      <c r="S43" s="321"/>
      <c r="T43" s="321"/>
      <c r="U43" s="321"/>
      <c r="V43" s="323"/>
      <c r="W43" s="323"/>
      <c r="X43" s="323"/>
      <c r="Y43" s="323"/>
      <c r="Z43" s="321"/>
      <c r="AA43" s="321"/>
      <c r="AB43" s="321"/>
      <c r="AC43" s="323"/>
      <c r="AD43" s="323"/>
      <c r="AE43" s="323"/>
      <c r="AF43" s="323"/>
      <c r="AG43" s="323"/>
      <c r="AH43" s="323"/>
      <c r="AI43" s="365"/>
      <c r="AJ43" s="365"/>
      <c r="AK43" s="365"/>
      <c r="AL43" s="365"/>
      <c r="AM43" s="365"/>
      <c r="AN43" s="365"/>
      <c r="AO43" s="324"/>
    </row>
    <row r="44" spans="1:41" ht="17.100000000000001" customHeight="1" x14ac:dyDescent="0.2">
      <c r="A44" s="185"/>
      <c r="B44" s="187" t="s">
        <v>868</v>
      </c>
      <c r="C44" s="201" t="s">
        <v>788</v>
      </c>
      <c r="D44" s="188">
        <v>350</v>
      </c>
      <c r="E44" s="188"/>
      <c r="F44" s="706"/>
      <c r="G44" s="188"/>
      <c r="H44" s="706"/>
      <c r="I44" s="716"/>
      <c r="J44" s="706"/>
      <c r="K44" s="717"/>
      <c r="L44" s="706"/>
      <c r="M44" s="188">
        <v>350</v>
      </c>
      <c r="N44" s="706">
        <v>80</v>
      </c>
      <c r="O44" s="188"/>
      <c r="P44" s="706"/>
      <c r="Q44" s="190"/>
      <c r="R44" s="190"/>
      <c r="S44" s="190"/>
      <c r="T44" s="190"/>
      <c r="U44" s="190"/>
      <c r="V44" s="210"/>
      <c r="W44" s="210"/>
      <c r="X44" s="210"/>
      <c r="Y44" s="210"/>
      <c r="Z44" s="190"/>
      <c r="AA44" s="190"/>
      <c r="AB44" s="190"/>
      <c r="AC44" s="210"/>
      <c r="AD44" s="210"/>
      <c r="AE44" s="210"/>
      <c r="AF44" s="210"/>
      <c r="AG44" s="210"/>
      <c r="AH44" s="210"/>
      <c r="AI44" s="362"/>
      <c r="AJ44" s="362"/>
      <c r="AK44" s="362"/>
      <c r="AL44" s="362"/>
      <c r="AM44" s="362"/>
      <c r="AN44" s="362"/>
      <c r="AO44" s="192"/>
    </row>
    <row r="45" spans="1:41" s="344" customFormat="1" ht="26.1" hidden="1" customHeight="1" x14ac:dyDescent="0.2">
      <c r="A45" s="335">
        <v>12</v>
      </c>
      <c r="B45" s="336" t="s">
        <v>724</v>
      </c>
      <c r="C45" s="345"/>
      <c r="D45" s="341" t="s">
        <v>718</v>
      </c>
      <c r="E45" s="341"/>
      <c r="F45" s="708"/>
      <c r="G45" s="341"/>
      <c r="H45" s="708"/>
      <c r="I45" s="716"/>
      <c r="J45" s="708"/>
      <c r="K45" s="717">
        <v>1</v>
      </c>
      <c r="L45" s="708"/>
      <c r="M45" s="341"/>
      <c r="N45" s="708"/>
      <c r="O45" s="341"/>
      <c r="P45" s="708"/>
      <c r="Q45" s="342"/>
      <c r="R45" s="342"/>
      <c r="S45" s="342" t="s">
        <v>715</v>
      </c>
      <c r="T45" s="342"/>
      <c r="U45" s="342"/>
      <c r="V45" s="343"/>
      <c r="W45" s="343"/>
      <c r="X45" s="343"/>
      <c r="Y45" s="343"/>
      <c r="Z45" s="342"/>
      <c r="AA45" s="342"/>
      <c r="AB45" s="342"/>
      <c r="AC45" s="343"/>
      <c r="AD45" s="343"/>
      <c r="AE45" s="343"/>
      <c r="AF45" s="343"/>
      <c r="AG45" s="343"/>
      <c r="AH45" s="343"/>
      <c r="AI45" s="362"/>
      <c r="AJ45" s="362"/>
      <c r="AK45" s="362"/>
      <c r="AL45" s="362"/>
      <c r="AM45" s="362"/>
      <c r="AN45" s="362"/>
      <c r="AO45" s="343"/>
    </row>
    <row r="46" spans="1:41" ht="17.100000000000001" hidden="1" customHeight="1" x14ac:dyDescent="0.2">
      <c r="A46" s="185"/>
      <c r="B46" s="187" t="s">
        <v>867</v>
      </c>
      <c r="C46" s="201"/>
      <c r="D46" s="188"/>
      <c r="E46" s="188"/>
      <c r="F46" s="706"/>
      <c r="G46" s="188"/>
      <c r="H46" s="706"/>
      <c r="I46" s="716"/>
      <c r="J46" s="706"/>
      <c r="K46" s="717"/>
      <c r="L46" s="706"/>
      <c r="M46" s="188"/>
      <c r="N46" s="706"/>
      <c r="O46" s="188"/>
      <c r="P46" s="706"/>
      <c r="Q46" s="190"/>
      <c r="R46" s="190"/>
      <c r="S46" s="190"/>
      <c r="T46" s="190"/>
      <c r="U46" s="190"/>
      <c r="V46" s="210"/>
      <c r="W46" s="210"/>
      <c r="X46" s="210"/>
      <c r="Y46" s="210"/>
      <c r="Z46" s="190"/>
      <c r="AA46" s="190"/>
      <c r="AB46" s="190"/>
      <c r="AC46" s="210"/>
      <c r="AD46" s="210"/>
      <c r="AE46" s="210"/>
      <c r="AF46" s="210"/>
      <c r="AG46" s="210"/>
      <c r="AH46" s="210"/>
      <c r="AI46" s="362"/>
      <c r="AJ46" s="362"/>
      <c r="AK46" s="362"/>
      <c r="AL46" s="362"/>
      <c r="AM46" s="362"/>
      <c r="AN46" s="362"/>
      <c r="AO46" s="192"/>
    </row>
    <row r="47" spans="1:41" s="344" customFormat="1" ht="17.100000000000001" hidden="1" customHeight="1" x14ac:dyDescent="0.2">
      <c r="A47" s="335">
        <v>13</v>
      </c>
      <c r="B47" s="336" t="s">
        <v>748</v>
      </c>
      <c r="C47" s="345"/>
      <c r="D47" s="341"/>
      <c r="E47" s="341"/>
      <c r="F47" s="708"/>
      <c r="G47" s="341"/>
      <c r="H47" s="708"/>
      <c r="I47" s="716"/>
      <c r="J47" s="708"/>
      <c r="K47" s="717"/>
      <c r="L47" s="708"/>
      <c r="M47" s="341"/>
      <c r="N47" s="708"/>
      <c r="O47" s="341"/>
      <c r="P47" s="708"/>
      <c r="Q47" s="342"/>
      <c r="R47" s="342"/>
      <c r="S47" s="342"/>
      <c r="T47" s="342" t="s">
        <v>715</v>
      </c>
      <c r="U47" s="342" t="s">
        <v>715</v>
      </c>
      <c r="V47" s="343"/>
      <c r="W47" s="343" t="s">
        <v>715</v>
      </c>
      <c r="X47" s="343"/>
      <c r="Y47" s="343"/>
      <c r="Z47" s="342"/>
      <c r="AA47" s="342"/>
      <c r="AB47" s="342"/>
      <c r="AC47" s="343"/>
      <c r="AD47" s="343"/>
      <c r="AE47" s="343"/>
      <c r="AF47" s="343"/>
      <c r="AG47" s="343"/>
      <c r="AH47" s="343"/>
      <c r="AI47" s="362"/>
      <c r="AJ47" s="362"/>
      <c r="AK47" s="362"/>
      <c r="AL47" s="362"/>
      <c r="AM47" s="362"/>
      <c r="AN47" s="362"/>
      <c r="AO47" s="343"/>
    </row>
    <row r="48" spans="1:41" s="325" customFormat="1" ht="26.1" hidden="1" customHeight="1" x14ac:dyDescent="0.2">
      <c r="A48" s="320"/>
      <c r="B48" s="316" t="s">
        <v>749</v>
      </c>
      <c r="C48" s="317" t="s">
        <v>780</v>
      </c>
      <c r="D48" s="318" t="s">
        <v>796</v>
      </c>
      <c r="E48" s="318"/>
      <c r="F48" s="707"/>
      <c r="G48" s="318"/>
      <c r="H48" s="707"/>
      <c r="I48" s="715">
        <v>1</v>
      </c>
      <c r="J48" s="707"/>
      <c r="K48" s="718"/>
      <c r="L48" s="707"/>
      <c r="M48" s="318"/>
      <c r="N48" s="707"/>
      <c r="O48" s="318"/>
      <c r="P48" s="707"/>
      <c r="Q48" s="321"/>
      <c r="R48" s="321"/>
      <c r="S48" s="321"/>
      <c r="T48" s="321"/>
      <c r="U48" s="321"/>
      <c r="V48" s="323"/>
      <c r="W48" s="323"/>
      <c r="X48" s="323"/>
      <c r="Y48" s="323"/>
      <c r="Z48" s="321"/>
      <c r="AA48" s="321"/>
      <c r="AB48" s="321"/>
      <c r="AC48" s="323"/>
      <c r="AD48" s="323"/>
      <c r="AE48" s="323"/>
      <c r="AF48" s="323"/>
      <c r="AG48" s="323"/>
      <c r="AH48" s="323"/>
      <c r="AI48" s="365"/>
      <c r="AJ48" s="365"/>
      <c r="AK48" s="365"/>
      <c r="AL48" s="365"/>
      <c r="AM48" s="365"/>
      <c r="AN48" s="365"/>
      <c r="AO48" s="324"/>
    </row>
    <row r="49" spans="1:41" ht="17.100000000000001" hidden="1" customHeight="1" x14ac:dyDescent="0.2">
      <c r="A49" s="185"/>
      <c r="B49" s="187" t="s">
        <v>867</v>
      </c>
      <c r="C49" s="201"/>
      <c r="D49" s="188"/>
      <c r="E49" s="188"/>
      <c r="F49" s="706"/>
      <c r="G49" s="188"/>
      <c r="H49" s="706"/>
      <c r="I49" s="716"/>
      <c r="J49" s="706"/>
      <c r="K49" s="717"/>
      <c r="L49" s="706"/>
      <c r="M49" s="188"/>
      <c r="N49" s="706"/>
      <c r="O49" s="188"/>
      <c r="P49" s="706"/>
      <c r="Q49" s="190"/>
      <c r="R49" s="190"/>
      <c r="S49" s="190"/>
      <c r="T49" s="190"/>
      <c r="U49" s="190"/>
      <c r="V49" s="210"/>
      <c r="W49" s="210"/>
      <c r="X49" s="210"/>
      <c r="Y49" s="210"/>
      <c r="Z49" s="190"/>
      <c r="AA49" s="190"/>
      <c r="AB49" s="190"/>
      <c r="AC49" s="210"/>
      <c r="AD49" s="210"/>
      <c r="AE49" s="210"/>
      <c r="AF49" s="210"/>
      <c r="AG49" s="210"/>
      <c r="AH49" s="210"/>
      <c r="AI49" s="362"/>
      <c r="AJ49" s="362"/>
      <c r="AK49" s="362"/>
      <c r="AL49" s="362"/>
      <c r="AM49" s="362"/>
      <c r="AN49" s="362"/>
      <c r="AO49" s="192"/>
    </row>
    <row r="50" spans="1:41" ht="26.1" customHeight="1" x14ac:dyDescent="0.2">
      <c r="A50" s="185">
        <v>14</v>
      </c>
      <c r="B50" s="125" t="s">
        <v>750</v>
      </c>
      <c r="C50" s="229"/>
      <c r="D50" s="188"/>
      <c r="E50" s="188"/>
      <c r="F50" s="706"/>
      <c r="G50" s="188"/>
      <c r="H50" s="706"/>
      <c r="I50" s="716"/>
      <c r="J50" s="706"/>
      <c r="K50" s="717"/>
      <c r="L50" s="706"/>
      <c r="M50" s="188"/>
      <c r="N50" s="706"/>
      <c r="O50" s="188"/>
      <c r="P50" s="706"/>
      <c r="Q50" s="190"/>
      <c r="R50" s="190"/>
      <c r="S50" s="190"/>
      <c r="T50" s="190" t="s">
        <v>715</v>
      </c>
      <c r="U50" s="190" t="s">
        <v>715</v>
      </c>
      <c r="V50" s="210"/>
      <c r="W50" s="210" t="s">
        <v>715</v>
      </c>
      <c r="X50" s="210"/>
      <c r="Y50" s="210"/>
      <c r="Z50" s="190" t="s">
        <v>715</v>
      </c>
      <c r="AA50" s="190"/>
      <c r="AB50" s="190"/>
      <c r="AC50" s="210"/>
      <c r="AD50" s="210"/>
      <c r="AE50" s="210"/>
      <c r="AF50" s="210"/>
      <c r="AG50" s="210"/>
      <c r="AH50" s="210"/>
      <c r="AI50" s="362"/>
      <c r="AJ50" s="362" t="s">
        <v>911</v>
      </c>
      <c r="AK50" s="362"/>
      <c r="AL50" s="362"/>
      <c r="AM50" s="362"/>
      <c r="AN50" s="362"/>
      <c r="AO50" s="210"/>
    </row>
    <row r="51" spans="1:41" s="325" customFormat="1" ht="26.1" hidden="1" customHeight="1" x14ac:dyDescent="0.2">
      <c r="A51" s="320"/>
      <c r="B51" s="316" t="s">
        <v>751</v>
      </c>
      <c r="C51" s="317" t="s">
        <v>788</v>
      </c>
      <c r="D51" s="318" t="s">
        <v>797</v>
      </c>
      <c r="E51" s="318">
        <v>10</v>
      </c>
      <c r="F51" s="707"/>
      <c r="G51" s="318">
        <v>10</v>
      </c>
      <c r="H51" s="707"/>
      <c r="I51" s="715">
        <v>10</v>
      </c>
      <c r="J51" s="706"/>
      <c r="K51" s="718">
        <v>10</v>
      </c>
      <c r="L51" s="707"/>
      <c r="M51" s="318"/>
      <c r="N51" s="707"/>
      <c r="O51" s="318"/>
      <c r="P51" s="707"/>
      <c r="Q51" s="321"/>
      <c r="R51" s="321"/>
      <c r="S51" s="321"/>
      <c r="T51" s="321"/>
      <c r="U51" s="321"/>
      <c r="V51" s="323"/>
      <c r="W51" s="323"/>
      <c r="X51" s="323"/>
      <c r="Y51" s="323"/>
      <c r="Z51" s="321"/>
      <c r="AA51" s="321"/>
      <c r="AB51" s="321"/>
      <c r="AC51" s="323"/>
      <c r="AD51" s="323"/>
      <c r="AE51" s="323"/>
      <c r="AF51" s="323"/>
      <c r="AG51" s="323"/>
      <c r="AH51" s="323"/>
      <c r="AI51" s="365"/>
      <c r="AJ51" s="365"/>
      <c r="AK51" s="365"/>
      <c r="AL51" s="365"/>
      <c r="AM51" s="365"/>
      <c r="AN51" s="365"/>
      <c r="AO51" s="324"/>
    </row>
    <row r="52" spans="1:41" ht="17.100000000000001" customHeight="1" x14ac:dyDescent="0.2">
      <c r="A52" s="185"/>
      <c r="B52" s="187" t="s">
        <v>889</v>
      </c>
      <c r="C52" s="201"/>
      <c r="D52" s="188">
        <v>3</v>
      </c>
      <c r="E52" s="188"/>
      <c r="F52" s="706"/>
      <c r="G52" s="188"/>
      <c r="H52" s="706"/>
      <c r="I52" s="188">
        <v>2</v>
      </c>
      <c r="J52" s="706">
        <v>5</v>
      </c>
      <c r="K52" s="188">
        <v>1</v>
      </c>
      <c r="L52" s="706">
        <v>11</v>
      </c>
      <c r="M52" s="188"/>
      <c r="N52" s="706"/>
      <c r="O52" s="188"/>
      <c r="P52" s="706"/>
      <c r="Q52" s="190"/>
      <c r="R52" s="190"/>
      <c r="S52" s="190"/>
      <c r="T52" s="190"/>
      <c r="U52" s="190"/>
      <c r="V52" s="210"/>
      <c r="W52" s="210"/>
      <c r="X52" s="210"/>
      <c r="Y52" s="210"/>
      <c r="Z52" s="190"/>
      <c r="AA52" s="190"/>
      <c r="AB52" s="190"/>
      <c r="AC52" s="210"/>
      <c r="AD52" s="210"/>
      <c r="AE52" s="210"/>
      <c r="AF52" s="210"/>
      <c r="AG52" s="210"/>
      <c r="AH52" s="210"/>
      <c r="AI52" s="362"/>
      <c r="AJ52" s="362"/>
      <c r="AK52" s="362"/>
      <c r="AL52" s="362"/>
      <c r="AM52" s="362"/>
      <c r="AN52" s="362"/>
      <c r="AO52" s="192"/>
    </row>
    <row r="53" spans="1:41" ht="17.100000000000001" hidden="1" customHeight="1" x14ac:dyDescent="0.2">
      <c r="A53" s="185">
        <v>15</v>
      </c>
      <c r="B53" s="125" t="s">
        <v>883</v>
      </c>
      <c r="C53" s="229"/>
      <c r="D53" s="188"/>
      <c r="E53" s="188"/>
      <c r="F53" s="706"/>
      <c r="G53" s="188"/>
      <c r="H53" s="706"/>
      <c r="I53" s="716"/>
      <c r="J53" s="706"/>
      <c r="K53" s="188"/>
      <c r="L53" s="706"/>
      <c r="M53" s="188"/>
      <c r="N53" s="706"/>
      <c r="O53" s="188"/>
      <c r="P53" s="706"/>
      <c r="Q53" s="190"/>
      <c r="R53" s="190"/>
      <c r="S53" s="190" t="s">
        <v>715</v>
      </c>
      <c r="T53" s="190" t="s">
        <v>715</v>
      </c>
      <c r="U53" s="190"/>
      <c r="V53" s="210"/>
      <c r="W53" s="210" t="s">
        <v>715</v>
      </c>
      <c r="X53" s="210"/>
      <c r="Y53" s="210"/>
      <c r="Z53" s="190"/>
      <c r="AA53" s="190"/>
      <c r="AB53" s="190"/>
      <c r="AC53" s="210"/>
      <c r="AD53" s="210"/>
      <c r="AE53" s="210"/>
      <c r="AF53" s="210"/>
      <c r="AG53" s="210"/>
      <c r="AH53" s="210"/>
      <c r="AI53" s="362"/>
      <c r="AJ53" s="362" t="s">
        <v>911</v>
      </c>
      <c r="AK53" s="362"/>
      <c r="AL53" s="362"/>
      <c r="AM53" s="362"/>
      <c r="AN53" s="362"/>
      <c r="AO53" s="210"/>
    </row>
    <row r="54" spans="1:41" s="325" customFormat="1" ht="26.1" hidden="1" customHeight="1" x14ac:dyDescent="0.2">
      <c r="A54" s="320"/>
      <c r="B54" s="316" t="s">
        <v>752</v>
      </c>
      <c r="C54" s="317" t="s">
        <v>780</v>
      </c>
      <c r="D54" s="318">
        <f>G54+I54+K54</f>
        <v>40805.25</v>
      </c>
      <c r="E54" s="318"/>
      <c r="F54" s="707"/>
      <c r="G54" s="318">
        <f>54407*25%</f>
        <v>13601.75</v>
      </c>
      <c r="H54" s="707"/>
      <c r="I54" s="715">
        <f>G54</f>
        <v>13601.75</v>
      </c>
      <c r="J54" s="707"/>
      <c r="K54" s="318">
        <f>I54</f>
        <v>13601.75</v>
      </c>
      <c r="L54" s="707"/>
      <c r="M54" s="318"/>
      <c r="N54" s="707"/>
      <c r="O54" s="318"/>
      <c r="P54" s="707"/>
      <c r="Q54" s="321"/>
      <c r="R54" s="321"/>
      <c r="S54" s="321"/>
      <c r="T54" s="321"/>
      <c r="U54" s="321"/>
      <c r="V54" s="323"/>
      <c r="W54" s="323"/>
      <c r="X54" s="323"/>
      <c r="Y54" s="323"/>
      <c r="Z54" s="321"/>
      <c r="AA54" s="321"/>
      <c r="AB54" s="321"/>
      <c r="AC54" s="323"/>
      <c r="AD54" s="323"/>
      <c r="AE54" s="323"/>
      <c r="AF54" s="323"/>
      <c r="AG54" s="323"/>
      <c r="AH54" s="323"/>
      <c r="AI54" s="365"/>
      <c r="AJ54" s="365"/>
      <c r="AK54" s="365"/>
      <c r="AL54" s="365"/>
      <c r="AM54" s="365"/>
      <c r="AN54" s="365"/>
      <c r="AO54" s="324"/>
    </row>
    <row r="55" spans="1:41" ht="26.1" hidden="1" customHeight="1" x14ac:dyDescent="0.2">
      <c r="A55" s="185"/>
      <c r="B55" s="187" t="s">
        <v>890</v>
      </c>
      <c r="C55" s="201"/>
      <c r="D55" s="188">
        <v>1</v>
      </c>
      <c r="E55" s="188"/>
      <c r="F55" s="706"/>
      <c r="G55" s="188"/>
      <c r="H55" s="706"/>
      <c r="I55" s="716"/>
      <c r="J55" s="706"/>
      <c r="K55" s="188">
        <v>1</v>
      </c>
      <c r="L55" s="706"/>
      <c r="M55" s="188"/>
      <c r="N55" s="706"/>
      <c r="O55" s="188"/>
      <c r="P55" s="706"/>
      <c r="Q55" s="190"/>
      <c r="R55" s="190"/>
      <c r="S55" s="190"/>
      <c r="T55" s="190"/>
      <c r="U55" s="190"/>
      <c r="V55" s="210"/>
      <c r="W55" s="210"/>
      <c r="X55" s="210"/>
      <c r="Y55" s="210"/>
      <c r="Z55" s="190"/>
      <c r="AA55" s="190"/>
      <c r="AB55" s="190"/>
      <c r="AC55" s="210"/>
      <c r="AD55" s="210"/>
      <c r="AE55" s="210"/>
      <c r="AF55" s="210"/>
      <c r="AG55" s="210"/>
      <c r="AH55" s="210"/>
      <c r="AI55" s="362"/>
      <c r="AJ55" s="362"/>
      <c r="AK55" s="362"/>
      <c r="AL55" s="362"/>
      <c r="AM55" s="362"/>
      <c r="AN55" s="362"/>
      <c r="AO55" s="192"/>
    </row>
    <row r="56" spans="1:41" ht="17.100000000000001" customHeight="1" x14ac:dyDescent="0.2">
      <c r="A56" s="185">
        <v>16</v>
      </c>
      <c r="B56" s="125" t="s">
        <v>884</v>
      </c>
      <c r="C56" s="229"/>
      <c r="D56" s="188"/>
      <c r="E56" s="188"/>
      <c r="F56" s="706"/>
      <c r="G56" s="188"/>
      <c r="H56" s="706"/>
      <c r="I56" s="716"/>
      <c r="J56" s="706"/>
      <c r="K56" s="188"/>
      <c r="L56" s="706"/>
      <c r="M56" s="188"/>
      <c r="N56" s="706"/>
      <c r="O56" s="188"/>
      <c r="P56" s="706"/>
      <c r="Q56" s="190"/>
      <c r="R56" s="190"/>
      <c r="S56" s="190"/>
      <c r="T56" s="190" t="s">
        <v>715</v>
      </c>
      <c r="U56" s="190"/>
      <c r="V56" s="210"/>
      <c r="W56" s="210"/>
      <c r="X56" s="210" t="s">
        <v>715</v>
      </c>
      <c r="Y56" s="210"/>
      <c r="Z56" s="190"/>
      <c r="AA56" s="190"/>
      <c r="AB56" s="190"/>
      <c r="AC56" s="210"/>
      <c r="AD56" s="210"/>
      <c r="AE56" s="210"/>
      <c r="AF56" s="210"/>
      <c r="AG56" s="210"/>
      <c r="AH56" s="210"/>
      <c r="AI56" s="362"/>
      <c r="AJ56" s="362" t="s">
        <v>911</v>
      </c>
      <c r="AK56" s="362"/>
      <c r="AL56" s="362"/>
      <c r="AM56" s="362"/>
      <c r="AN56" s="362"/>
      <c r="AO56" s="210"/>
    </row>
    <row r="57" spans="1:41" s="325" customFormat="1" ht="17.100000000000001" hidden="1" customHeight="1" x14ac:dyDescent="0.2">
      <c r="A57" s="320"/>
      <c r="B57" s="316" t="s">
        <v>753</v>
      </c>
      <c r="C57" s="317" t="s">
        <v>780</v>
      </c>
      <c r="D57" s="318" t="s">
        <v>1028</v>
      </c>
      <c r="E57" s="318">
        <v>2</v>
      </c>
      <c r="F57" s="707"/>
      <c r="G57" s="318"/>
      <c r="H57" s="707"/>
      <c r="I57" s="715"/>
      <c r="J57" s="706"/>
      <c r="K57" s="318">
        <v>3</v>
      </c>
      <c r="L57" s="707"/>
      <c r="M57" s="318"/>
      <c r="N57" s="707"/>
      <c r="O57" s="318"/>
      <c r="P57" s="707"/>
      <c r="Q57" s="321"/>
      <c r="R57" s="321"/>
      <c r="S57" s="321"/>
      <c r="T57" s="321"/>
      <c r="U57" s="321"/>
      <c r="V57" s="323"/>
      <c r="W57" s="323"/>
      <c r="X57" s="323"/>
      <c r="Y57" s="323"/>
      <c r="Z57" s="321"/>
      <c r="AA57" s="321"/>
      <c r="AB57" s="321"/>
      <c r="AC57" s="323"/>
      <c r="AD57" s="323"/>
      <c r="AE57" s="323"/>
      <c r="AF57" s="323"/>
      <c r="AG57" s="323"/>
      <c r="AH57" s="323"/>
      <c r="AI57" s="365"/>
      <c r="AJ57" s="365"/>
      <c r="AK57" s="365"/>
      <c r="AL57" s="365"/>
      <c r="AM57" s="365"/>
      <c r="AN57" s="365"/>
      <c r="AO57" s="324"/>
    </row>
    <row r="58" spans="1:41" ht="26.1" customHeight="1" x14ac:dyDescent="0.2">
      <c r="A58" s="185"/>
      <c r="B58" s="1146" t="s">
        <v>1356</v>
      </c>
      <c r="C58" s="1149"/>
      <c r="D58" s="1148">
        <v>664</v>
      </c>
      <c r="E58" s="188"/>
      <c r="F58" s="706"/>
      <c r="G58" s="188"/>
      <c r="H58" s="706"/>
      <c r="I58" s="716"/>
      <c r="J58" s="706"/>
      <c r="K58" s="1148">
        <v>664</v>
      </c>
      <c r="L58" s="706">
        <v>664</v>
      </c>
      <c r="M58" s="188"/>
      <c r="N58" s="706"/>
      <c r="O58" s="188"/>
      <c r="P58" s="706"/>
      <c r="Q58" s="190"/>
      <c r="R58" s="190"/>
      <c r="S58" s="190"/>
      <c r="T58" s="190"/>
      <c r="U58" s="190"/>
      <c r="V58" s="210"/>
      <c r="W58" s="210"/>
      <c r="X58" s="210"/>
      <c r="Y58" s="210"/>
      <c r="Z58" s="190"/>
      <c r="AA58" s="190"/>
      <c r="AB58" s="190"/>
      <c r="AC58" s="210"/>
      <c r="AD58" s="210"/>
      <c r="AE58" s="210"/>
      <c r="AF58" s="210"/>
      <c r="AG58" s="210"/>
      <c r="AH58" s="210"/>
      <c r="AI58" s="362"/>
      <c r="AJ58" s="362"/>
      <c r="AK58" s="362"/>
      <c r="AL58" s="362"/>
      <c r="AM58" s="362"/>
      <c r="AN58" s="362"/>
      <c r="AO58" s="192"/>
    </row>
    <row r="59" spans="1:41" ht="17.100000000000001" customHeight="1" x14ac:dyDescent="0.2">
      <c r="A59" s="185">
        <v>17</v>
      </c>
      <c r="B59" s="125" t="s">
        <v>331</v>
      </c>
      <c r="C59" s="229"/>
      <c r="D59" s="192"/>
      <c r="E59" s="188"/>
      <c r="F59" s="706"/>
      <c r="G59" s="188"/>
      <c r="H59" s="706"/>
      <c r="I59" s="716"/>
      <c r="J59" s="706"/>
      <c r="K59" s="188"/>
      <c r="L59" s="706"/>
      <c r="M59" s="188"/>
      <c r="N59" s="706"/>
      <c r="O59" s="188"/>
      <c r="P59" s="706"/>
      <c r="Q59" s="190"/>
      <c r="R59" s="190"/>
      <c r="S59" s="190"/>
      <c r="T59" s="190" t="s">
        <v>715</v>
      </c>
      <c r="U59" s="190"/>
      <c r="V59" s="210"/>
      <c r="W59" s="210"/>
      <c r="X59" s="210"/>
      <c r="Y59" s="210"/>
      <c r="Z59" s="190"/>
      <c r="AA59" s="190"/>
      <c r="AB59" s="190"/>
      <c r="AC59" s="210"/>
      <c r="AD59" s="210"/>
      <c r="AE59" s="210"/>
      <c r="AF59" s="210"/>
      <c r="AG59" s="210"/>
      <c r="AH59" s="210"/>
      <c r="AI59" s="362"/>
      <c r="AJ59" s="362" t="s">
        <v>911</v>
      </c>
      <c r="AK59" s="362"/>
      <c r="AL59" s="362"/>
      <c r="AM59" s="362"/>
      <c r="AN59" s="362"/>
      <c r="AO59" s="210"/>
    </row>
    <row r="60" spans="1:41" s="325" customFormat="1" ht="17.100000000000001" hidden="1" customHeight="1" x14ac:dyDescent="0.2">
      <c r="A60" s="320"/>
      <c r="B60" s="316" t="s">
        <v>754</v>
      </c>
      <c r="C60" s="317" t="s">
        <v>788</v>
      </c>
      <c r="D60" s="318" t="s">
        <v>725</v>
      </c>
      <c r="E60" s="318"/>
      <c r="F60" s="707"/>
      <c r="G60" s="318"/>
      <c r="H60" s="707"/>
      <c r="I60" s="715"/>
      <c r="J60" s="707"/>
      <c r="K60" s="318">
        <v>1</v>
      </c>
      <c r="L60" s="707"/>
      <c r="M60" s="318"/>
      <c r="N60" s="707"/>
      <c r="O60" s="318"/>
      <c r="P60" s="707"/>
      <c r="Q60" s="321"/>
      <c r="R60" s="321"/>
      <c r="S60" s="321"/>
      <c r="T60" s="321"/>
      <c r="U60" s="321"/>
      <c r="V60" s="323"/>
      <c r="W60" s="323"/>
      <c r="X60" s="323"/>
      <c r="Y60" s="323"/>
      <c r="Z60" s="321"/>
      <c r="AA60" s="321"/>
      <c r="AB60" s="321"/>
      <c r="AC60" s="323"/>
      <c r="AD60" s="323"/>
      <c r="AE60" s="323"/>
      <c r="AF60" s="323"/>
      <c r="AG60" s="323"/>
      <c r="AH60" s="323"/>
      <c r="AI60" s="365"/>
      <c r="AJ60" s="365"/>
      <c r="AK60" s="365"/>
      <c r="AL60" s="365"/>
      <c r="AM60" s="365"/>
      <c r="AN60" s="365"/>
      <c r="AO60" s="324"/>
    </row>
    <row r="61" spans="1:41" s="325" customFormat="1" ht="17.100000000000001" hidden="1" customHeight="1" x14ac:dyDescent="0.2">
      <c r="A61" s="320"/>
      <c r="B61" s="316" t="s">
        <v>755</v>
      </c>
      <c r="C61" s="317" t="s">
        <v>788</v>
      </c>
      <c r="D61" s="318" t="s">
        <v>725</v>
      </c>
      <c r="E61" s="318"/>
      <c r="F61" s="707"/>
      <c r="G61" s="318"/>
      <c r="H61" s="707"/>
      <c r="I61" s="715"/>
      <c r="J61" s="707"/>
      <c r="K61" s="318">
        <v>1</v>
      </c>
      <c r="L61" s="707"/>
      <c r="M61" s="318"/>
      <c r="N61" s="707"/>
      <c r="O61" s="318"/>
      <c r="P61" s="707"/>
      <c r="Q61" s="321"/>
      <c r="R61" s="321"/>
      <c r="S61" s="321"/>
      <c r="T61" s="321"/>
      <c r="U61" s="321"/>
      <c r="V61" s="323"/>
      <c r="W61" s="323"/>
      <c r="X61" s="323"/>
      <c r="Y61" s="323"/>
      <c r="Z61" s="321"/>
      <c r="AA61" s="321"/>
      <c r="AB61" s="321"/>
      <c r="AC61" s="323"/>
      <c r="AD61" s="323"/>
      <c r="AE61" s="323"/>
      <c r="AF61" s="323"/>
      <c r="AG61" s="323"/>
      <c r="AH61" s="323"/>
      <c r="AI61" s="365"/>
      <c r="AJ61" s="365"/>
      <c r="AK61" s="365"/>
      <c r="AL61" s="365"/>
      <c r="AM61" s="365"/>
      <c r="AN61" s="365"/>
      <c r="AO61" s="324"/>
    </row>
    <row r="62" spans="1:41" ht="26.1" customHeight="1" x14ac:dyDescent="0.2">
      <c r="A62" s="185"/>
      <c r="B62" s="187" t="s">
        <v>891</v>
      </c>
      <c r="C62" s="201"/>
      <c r="D62" s="188">
        <v>80</v>
      </c>
      <c r="E62" s="188"/>
      <c r="F62" s="706"/>
      <c r="G62" s="188"/>
      <c r="H62" s="706"/>
      <c r="I62" s="716"/>
      <c r="J62" s="706"/>
      <c r="K62" s="188">
        <v>80</v>
      </c>
      <c r="L62" s="706">
        <v>90</v>
      </c>
      <c r="M62" s="188"/>
      <c r="N62" s="706"/>
      <c r="O62" s="188"/>
      <c r="P62" s="706"/>
      <c r="Q62" s="190"/>
      <c r="R62" s="190"/>
      <c r="S62" s="190"/>
      <c r="T62" s="190"/>
      <c r="U62" s="190"/>
      <c r="V62" s="210"/>
      <c r="W62" s="210"/>
      <c r="X62" s="210"/>
      <c r="Y62" s="210"/>
      <c r="Z62" s="190"/>
      <c r="AA62" s="190"/>
      <c r="AB62" s="190"/>
      <c r="AC62" s="210"/>
      <c r="AD62" s="210"/>
      <c r="AE62" s="210"/>
      <c r="AF62" s="210"/>
      <c r="AG62" s="210"/>
      <c r="AH62" s="210"/>
      <c r="AI62" s="362"/>
      <c r="AJ62" s="362"/>
      <c r="AK62" s="362"/>
      <c r="AL62" s="362"/>
      <c r="AM62" s="362"/>
      <c r="AN62" s="362"/>
      <c r="AO62" s="192"/>
    </row>
    <row r="63" spans="1:41" s="344" customFormat="1" ht="26.1" hidden="1" customHeight="1" x14ac:dyDescent="0.2">
      <c r="A63" s="335">
        <v>18</v>
      </c>
      <c r="B63" s="336" t="s">
        <v>332</v>
      </c>
      <c r="C63" s="345"/>
      <c r="D63" s="341"/>
      <c r="E63" s="341"/>
      <c r="F63" s="708"/>
      <c r="G63" s="341"/>
      <c r="H63" s="708"/>
      <c r="I63" s="716"/>
      <c r="J63" s="708"/>
      <c r="K63" s="717"/>
      <c r="L63" s="708"/>
      <c r="M63" s="341"/>
      <c r="N63" s="708"/>
      <c r="O63" s="341"/>
      <c r="P63" s="708"/>
      <c r="Q63" s="342"/>
      <c r="R63" s="342"/>
      <c r="S63" s="342"/>
      <c r="T63" s="342" t="s">
        <v>715</v>
      </c>
      <c r="U63" s="342"/>
      <c r="V63" s="343"/>
      <c r="W63" s="343"/>
      <c r="X63" s="343"/>
      <c r="Y63" s="343" t="s">
        <v>715</v>
      </c>
      <c r="Z63" s="342" t="s">
        <v>715</v>
      </c>
      <c r="AA63" s="342"/>
      <c r="AB63" s="342"/>
      <c r="AC63" s="343"/>
      <c r="AD63" s="343"/>
      <c r="AE63" s="343"/>
      <c r="AF63" s="343"/>
      <c r="AG63" s="343"/>
      <c r="AH63" s="343"/>
      <c r="AI63" s="362"/>
      <c r="AJ63" s="362"/>
      <c r="AK63" s="362"/>
      <c r="AL63" s="362"/>
      <c r="AM63" s="362"/>
      <c r="AN63" s="362"/>
      <c r="AO63" s="343"/>
    </row>
    <row r="64" spans="1:41" s="325" customFormat="1" ht="26.1" hidden="1" customHeight="1" x14ac:dyDescent="0.2">
      <c r="A64" s="320"/>
      <c r="B64" s="316" t="s">
        <v>726</v>
      </c>
      <c r="C64" s="317" t="s">
        <v>789</v>
      </c>
      <c r="D64" s="318" t="s">
        <v>727</v>
      </c>
      <c r="E64" s="318"/>
      <c r="F64" s="707"/>
      <c r="G64" s="318"/>
      <c r="H64" s="707"/>
      <c r="I64" s="715"/>
      <c r="J64" s="707"/>
      <c r="K64" s="718">
        <v>90</v>
      </c>
      <c r="L64" s="707"/>
      <c r="M64" s="318"/>
      <c r="N64" s="707"/>
      <c r="O64" s="318"/>
      <c r="P64" s="707"/>
      <c r="Q64" s="321"/>
      <c r="R64" s="321"/>
      <c r="S64" s="321"/>
      <c r="T64" s="321"/>
      <c r="U64" s="321"/>
      <c r="V64" s="323"/>
      <c r="W64" s="323"/>
      <c r="X64" s="323"/>
      <c r="Y64" s="323"/>
      <c r="Z64" s="321"/>
      <c r="AA64" s="321"/>
      <c r="AB64" s="321"/>
      <c r="AC64" s="323"/>
      <c r="AD64" s="323"/>
      <c r="AE64" s="323"/>
      <c r="AF64" s="323"/>
      <c r="AG64" s="323"/>
      <c r="AH64" s="323"/>
      <c r="AI64" s="365"/>
      <c r="AJ64" s="365"/>
      <c r="AK64" s="365"/>
      <c r="AL64" s="365"/>
      <c r="AM64" s="365"/>
      <c r="AN64" s="365"/>
      <c r="AO64" s="324"/>
    </row>
    <row r="65" spans="1:259" ht="17.100000000000001" hidden="1" customHeight="1" x14ac:dyDescent="0.2">
      <c r="A65" s="185"/>
      <c r="B65" s="187" t="s">
        <v>867</v>
      </c>
      <c r="C65" s="201"/>
      <c r="D65" s="188"/>
      <c r="E65" s="188"/>
      <c r="F65" s="706"/>
      <c r="G65" s="188"/>
      <c r="H65" s="706"/>
      <c r="I65" s="716"/>
      <c r="J65" s="706"/>
      <c r="K65" s="717"/>
      <c r="L65" s="706"/>
      <c r="M65" s="188"/>
      <c r="N65" s="706"/>
      <c r="O65" s="188"/>
      <c r="P65" s="706"/>
      <c r="Q65" s="190"/>
      <c r="R65" s="190"/>
      <c r="S65" s="190"/>
      <c r="T65" s="190"/>
      <c r="U65" s="190"/>
      <c r="V65" s="210"/>
      <c r="W65" s="210"/>
      <c r="X65" s="210"/>
      <c r="Y65" s="210"/>
      <c r="Z65" s="190"/>
      <c r="AA65" s="190"/>
      <c r="AB65" s="190"/>
      <c r="AC65" s="210"/>
      <c r="AD65" s="210"/>
      <c r="AE65" s="210"/>
      <c r="AF65" s="210"/>
      <c r="AG65" s="210"/>
      <c r="AH65" s="210"/>
      <c r="AI65" s="362"/>
      <c r="AJ65" s="362"/>
      <c r="AK65" s="362"/>
      <c r="AL65" s="362"/>
      <c r="AM65" s="362"/>
      <c r="AN65" s="362"/>
      <c r="AO65" s="192"/>
    </row>
    <row r="66" spans="1:259" s="344" customFormat="1" ht="17.100000000000001" hidden="1" customHeight="1" x14ac:dyDescent="0.2">
      <c r="A66" s="335">
        <v>19</v>
      </c>
      <c r="B66" s="336" t="s">
        <v>333</v>
      </c>
      <c r="C66" s="345"/>
      <c r="D66" s="341"/>
      <c r="E66" s="341"/>
      <c r="F66" s="708"/>
      <c r="G66" s="341"/>
      <c r="H66" s="708"/>
      <c r="I66" s="716"/>
      <c r="J66" s="708"/>
      <c r="K66" s="717"/>
      <c r="L66" s="708"/>
      <c r="M66" s="341"/>
      <c r="N66" s="708"/>
      <c r="O66" s="341"/>
      <c r="P66" s="708"/>
      <c r="Q66" s="342"/>
      <c r="R66" s="342"/>
      <c r="S66" s="342"/>
      <c r="T66" s="342" t="s">
        <v>715</v>
      </c>
      <c r="U66" s="342"/>
      <c r="V66" s="343" t="s">
        <v>715</v>
      </c>
      <c r="W66" s="343"/>
      <c r="X66" s="343"/>
      <c r="Y66" s="343" t="s">
        <v>715</v>
      </c>
      <c r="Z66" s="342" t="s">
        <v>715</v>
      </c>
      <c r="AA66" s="342"/>
      <c r="AB66" s="342"/>
      <c r="AC66" s="343"/>
      <c r="AD66" s="343"/>
      <c r="AE66" s="343"/>
      <c r="AF66" s="343"/>
      <c r="AG66" s="343"/>
      <c r="AH66" s="343"/>
      <c r="AI66" s="362"/>
      <c r="AJ66" s="362"/>
      <c r="AK66" s="362"/>
      <c r="AL66" s="362"/>
      <c r="AM66" s="362"/>
      <c r="AN66" s="362"/>
      <c r="AO66" s="343"/>
    </row>
    <row r="67" spans="1:259" s="325" customFormat="1" ht="39.950000000000003" hidden="1" customHeight="1" x14ac:dyDescent="0.2">
      <c r="A67" s="320"/>
      <c r="B67" s="316" t="s">
        <v>756</v>
      </c>
      <c r="C67" s="317" t="s">
        <v>780</v>
      </c>
      <c r="D67" s="318" t="s">
        <v>798</v>
      </c>
      <c r="E67" s="318"/>
      <c r="F67" s="707"/>
      <c r="G67" s="318"/>
      <c r="H67" s="707"/>
      <c r="I67" s="715"/>
      <c r="J67" s="707"/>
      <c r="K67" s="718">
        <v>5</v>
      </c>
      <c r="L67" s="707"/>
      <c r="M67" s="318"/>
      <c r="N67" s="707"/>
      <c r="O67" s="318"/>
      <c r="P67" s="707"/>
      <c r="Q67" s="321"/>
      <c r="R67" s="321"/>
      <c r="S67" s="321"/>
      <c r="T67" s="321"/>
      <c r="U67" s="321"/>
      <c r="V67" s="323"/>
      <c r="W67" s="323"/>
      <c r="X67" s="323"/>
      <c r="Y67" s="323"/>
      <c r="Z67" s="321"/>
      <c r="AA67" s="321"/>
      <c r="AB67" s="321"/>
      <c r="AC67" s="323"/>
      <c r="AD67" s="323"/>
      <c r="AE67" s="323"/>
      <c r="AF67" s="323"/>
      <c r="AG67" s="323"/>
      <c r="AH67" s="323"/>
      <c r="AI67" s="365"/>
      <c r="AJ67" s="365"/>
      <c r="AK67" s="365"/>
      <c r="AL67" s="365"/>
      <c r="AM67" s="365"/>
      <c r="AN67" s="365"/>
      <c r="AO67" s="324"/>
    </row>
    <row r="68" spans="1:259" ht="17.100000000000001" hidden="1" customHeight="1" x14ac:dyDescent="0.2">
      <c r="A68" s="185"/>
      <c r="B68" s="187" t="s">
        <v>867</v>
      </c>
      <c r="C68" s="201"/>
      <c r="D68" s="188"/>
      <c r="E68" s="188"/>
      <c r="F68" s="706"/>
      <c r="G68" s="188"/>
      <c r="H68" s="706"/>
      <c r="I68" s="716"/>
      <c r="J68" s="706"/>
      <c r="K68" s="717"/>
      <c r="L68" s="706"/>
      <c r="M68" s="188"/>
      <c r="N68" s="706"/>
      <c r="O68" s="188"/>
      <c r="P68" s="706"/>
      <c r="Q68" s="190"/>
      <c r="R68" s="190"/>
      <c r="S68" s="190"/>
      <c r="T68" s="190"/>
      <c r="U68" s="190"/>
      <c r="V68" s="210"/>
      <c r="W68" s="210"/>
      <c r="X68" s="210"/>
      <c r="Y68" s="210"/>
      <c r="Z68" s="190"/>
      <c r="AA68" s="190"/>
      <c r="AB68" s="190"/>
      <c r="AC68" s="210"/>
      <c r="AD68" s="210"/>
      <c r="AE68" s="210"/>
      <c r="AF68" s="210"/>
      <c r="AG68" s="210"/>
      <c r="AH68" s="210"/>
      <c r="AI68" s="362"/>
      <c r="AJ68" s="362"/>
      <c r="AK68" s="362"/>
      <c r="AL68" s="362"/>
      <c r="AM68" s="362"/>
      <c r="AN68" s="362"/>
      <c r="AO68" s="192"/>
    </row>
    <row r="69" spans="1:259" s="312" customFormat="1" ht="17.100000000000001" customHeight="1" x14ac:dyDescent="0.2">
      <c r="A69" s="185">
        <v>39</v>
      </c>
      <c r="B69" s="125" t="s">
        <v>882</v>
      </c>
      <c r="C69" s="229"/>
      <c r="D69" s="188"/>
      <c r="E69" s="358"/>
      <c r="F69" s="709"/>
      <c r="G69" s="358"/>
      <c r="H69" s="709"/>
      <c r="I69" s="716"/>
      <c r="J69" s="709"/>
      <c r="K69" s="717"/>
      <c r="L69" s="709"/>
      <c r="M69" s="358"/>
      <c r="N69" s="709"/>
      <c r="O69" s="358"/>
      <c r="P69" s="709"/>
      <c r="Q69" s="361"/>
      <c r="R69" s="361"/>
      <c r="S69" s="361"/>
      <c r="T69" s="361"/>
      <c r="U69" s="361"/>
      <c r="V69" s="362"/>
      <c r="W69" s="362"/>
      <c r="X69" s="362"/>
      <c r="Y69" s="362"/>
      <c r="Z69" s="361"/>
      <c r="AA69" s="361"/>
      <c r="AB69" s="361"/>
      <c r="AC69" s="362"/>
      <c r="AD69" s="362"/>
      <c r="AE69" s="362"/>
      <c r="AF69" s="362"/>
      <c r="AG69" s="362"/>
      <c r="AH69" s="362"/>
      <c r="AI69" s="362"/>
      <c r="AJ69" s="362"/>
      <c r="AK69" s="362"/>
      <c r="AL69" s="362"/>
      <c r="AM69" s="362"/>
      <c r="AN69" s="362"/>
      <c r="AO69" s="362"/>
    </row>
    <row r="70" spans="1:259" s="312" customFormat="1" ht="26.1" customHeight="1" x14ac:dyDescent="0.2">
      <c r="A70" s="672"/>
      <c r="B70" s="1151" t="s">
        <v>1355</v>
      </c>
      <c r="C70" s="1152" t="s">
        <v>788</v>
      </c>
      <c r="D70" s="1153">
        <v>17</v>
      </c>
      <c r="E70" s="689"/>
      <c r="F70" s="710"/>
      <c r="G70" s="689"/>
      <c r="H70" s="710"/>
      <c r="I70" s="716"/>
      <c r="J70" s="709"/>
      <c r="K70" s="1153">
        <v>10</v>
      </c>
      <c r="L70" s="706">
        <v>12</v>
      </c>
      <c r="M70" s="1153">
        <v>7</v>
      </c>
      <c r="N70" s="706">
        <v>8</v>
      </c>
      <c r="O70" s="689"/>
      <c r="P70" s="710"/>
      <c r="Q70" s="690"/>
      <c r="R70" s="690"/>
      <c r="S70" s="690"/>
      <c r="T70" s="690"/>
      <c r="U70" s="690"/>
      <c r="V70" s="681"/>
      <c r="W70" s="681"/>
      <c r="X70" s="681"/>
      <c r="Y70" s="681"/>
      <c r="Z70" s="690"/>
      <c r="AA70" s="690"/>
      <c r="AB70" s="690"/>
      <c r="AC70" s="681"/>
      <c r="AD70" s="681"/>
      <c r="AE70" s="681"/>
      <c r="AF70" s="681"/>
      <c r="AG70" s="681"/>
      <c r="AH70" s="681"/>
      <c r="AI70" s="681"/>
      <c r="AJ70" s="681" t="s">
        <v>911</v>
      </c>
      <c r="AK70" s="681"/>
      <c r="AL70" s="681"/>
      <c r="AM70" s="681"/>
      <c r="AN70" s="681"/>
      <c r="AO70" s="691"/>
    </row>
    <row r="71" spans="1:259" s="31" customFormat="1" ht="26.1" customHeight="1" x14ac:dyDescent="0.2">
      <c r="A71" s="701" t="s">
        <v>187</v>
      </c>
      <c r="B71" s="702" t="s">
        <v>195</v>
      </c>
      <c r="C71" s="695"/>
      <c r="D71" s="696"/>
      <c r="E71" s="696"/>
      <c r="F71" s="696"/>
      <c r="G71" s="696"/>
      <c r="H71" s="696"/>
      <c r="I71" s="696"/>
      <c r="J71" s="696"/>
      <c r="K71" s="696"/>
      <c r="L71" s="696"/>
      <c r="M71" s="696"/>
      <c r="N71" s="696"/>
      <c r="O71" s="696"/>
      <c r="P71" s="696"/>
      <c r="Q71" s="696"/>
      <c r="R71" s="696"/>
      <c r="S71" s="696"/>
      <c r="T71" s="696"/>
      <c r="U71" s="696"/>
      <c r="V71" s="696"/>
      <c r="W71" s="696"/>
      <c r="X71" s="696"/>
      <c r="Y71" s="696"/>
      <c r="Z71" s="696"/>
      <c r="AA71" s="696"/>
      <c r="AB71" s="696"/>
      <c r="AC71" s="696"/>
      <c r="AD71" s="696"/>
      <c r="AE71" s="696"/>
      <c r="AF71" s="696"/>
      <c r="AG71" s="696"/>
      <c r="AH71" s="696"/>
      <c r="AI71" s="699"/>
      <c r="AJ71" s="699"/>
      <c r="AK71" s="699"/>
      <c r="AL71" s="699"/>
      <c r="AM71" s="699"/>
      <c r="AN71" s="699"/>
      <c r="AO71" s="700"/>
      <c r="AT71" s="1366"/>
      <c r="AU71" s="1366"/>
      <c r="AV71" s="1366"/>
      <c r="AW71" s="1366"/>
      <c r="AX71" s="1366"/>
      <c r="AY71" s="1366"/>
      <c r="AZ71" s="29"/>
      <c r="BA71" s="30"/>
      <c r="BB71" s="1366"/>
      <c r="BC71" s="1366"/>
      <c r="BD71" s="1366"/>
      <c r="BE71" s="1366"/>
      <c r="BF71" s="1366"/>
      <c r="BG71" s="1366"/>
      <c r="BH71" s="1366"/>
      <c r="BI71" s="1366"/>
      <c r="BJ71" s="1366"/>
      <c r="BK71" s="1366"/>
      <c r="BL71" s="1366"/>
      <c r="BM71" s="1366"/>
      <c r="BN71" s="1366"/>
      <c r="BO71" s="1366"/>
      <c r="BP71" s="1366"/>
      <c r="BQ71" s="1366"/>
      <c r="BR71" s="1366"/>
      <c r="BS71" s="1366"/>
      <c r="BT71" s="1366"/>
      <c r="BU71" s="1366"/>
      <c r="BV71" s="1366"/>
      <c r="BW71" s="1366"/>
      <c r="BX71" s="29"/>
      <c r="BY71" s="30"/>
      <c r="BZ71" s="1366"/>
      <c r="CA71" s="1366"/>
      <c r="CB71" s="1366"/>
      <c r="CC71" s="1366"/>
      <c r="CD71" s="1366"/>
      <c r="CE71" s="1366"/>
      <c r="CF71" s="1366"/>
      <c r="CG71" s="1366"/>
      <c r="CH71" s="1366"/>
      <c r="CI71" s="1366"/>
      <c r="CJ71" s="1366"/>
      <c r="CK71" s="1366"/>
      <c r="CL71" s="1366"/>
      <c r="CM71" s="1366"/>
      <c r="CN71" s="1366"/>
      <c r="CO71" s="1366"/>
      <c r="CP71" s="1366"/>
      <c r="CQ71" s="1366"/>
      <c r="CR71" s="1366"/>
      <c r="CS71" s="1366"/>
      <c r="CT71" s="1366"/>
      <c r="CU71" s="1366"/>
      <c r="CV71" s="29"/>
      <c r="CW71" s="30"/>
      <c r="CX71" s="1366"/>
      <c r="CY71" s="1366"/>
      <c r="CZ71" s="1366"/>
      <c r="DA71" s="1366"/>
      <c r="DB71" s="1366"/>
      <c r="DC71" s="1366"/>
      <c r="DD71" s="1366"/>
      <c r="DE71" s="1366"/>
      <c r="DF71" s="1366"/>
      <c r="DG71" s="1366"/>
      <c r="DH71" s="1366"/>
      <c r="DI71" s="1366"/>
      <c r="DJ71" s="1366"/>
      <c r="DK71" s="1366"/>
      <c r="DL71" s="1366"/>
      <c r="DM71" s="1366"/>
      <c r="DN71" s="1366"/>
      <c r="DO71" s="1366"/>
      <c r="DP71" s="1366"/>
      <c r="DQ71" s="1366"/>
      <c r="DR71" s="1366"/>
      <c r="DS71" s="1366"/>
      <c r="DT71" s="29"/>
      <c r="DU71" s="30"/>
      <c r="DV71" s="1366"/>
      <c r="DW71" s="1366"/>
      <c r="DX71" s="1366"/>
      <c r="DY71" s="1366"/>
      <c r="DZ71" s="1366"/>
      <c r="EA71" s="1366"/>
      <c r="EB71" s="1366"/>
      <c r="EC71" s="1366"/>
      <c r="ED71" s="1366"/>
      <c r="EE71" s="1366"/>
      <c r="EF71" s="1366"/>
      <c r="EG71" s="1366"/>
      <c r="EH71" s="1366"/>
      <c r="EI71" s="1366"/>
      <c r="EJ71" s="1366"/>
      <c r="EK71" s="1366"/>
      <c r="EL71" s="1366"/>
      <c r="EM71" s="1366"/>
      <c r="EN71" s="1366"/>
      <c r="EO71" s="1366"/>
      <c r="EP71" s="1366"/>
      <c r="EQ71" s="1366"/>
      <c r="ER71" s="29"/>
      <c r="ES71" s="30"/>
      <c r="ET71" s="1366"/>
      <c r="EU71" s="1366"/>
      <c r="EV71" s="1366"/>
      <c r="EW71" s="1366"/>
      <c r="EX71" s="1366"/>
      <c r="EY71" s="1366"/>
      <c r="EZ71" s="1366"/>
      <c r="FA71" s="1366"/>
      <c r="FB71" s="1366"/>
      <c r="FC71" s="1366"/>
      <c r="FD71" s="1366"/>
      <c r="FE71" s="1366"/>
      <c r="FF71" s="1366"/>
      <c r="FG71" s="1366"/>
      <c r="FH71" s="1366"/>
      <c r="FI71" s="1366"/>
      <c r="FJ71" s="1366"/>
      <c r="FK71" s="1366"/>
      <c r="FL71" s="1366"/>
      <c r="FM71" s="1366"/>
      <c r="FN71" s="1366"/>
      <c r="FO71" s="1366"/>
      <c r="FP71" s="29"/>
      <c r="FQ71" s="30"/>
      <c r="FR71" s="1366"/>
      <c r="FS71" s="1366"/>
      <c r="FT71" s="1366"/>
      <c r="FU71" s="1366"/>
      <c r="FV71" s="1366"/>
      <c r="FW71" s="1366"/>
      <c r="FX71" s="1366"/>
      <c r="FY71" s="1366"/>
      <c r="FZ71" s="1366"/>
      <c r="GA71" s="1366"/>
      <c r="GB71" s="1366"/>
      <c r="GC71" s="1366"/>
      <c r="GD71" s="1366"/>
      <c r="GE71" s="1366"/>
      <c r="GF71" s="1366"/>
      <c r="GG71" s="1366"/>
      <c r="GH71" s="1366"/>
      <c r="GI71" s="1366"/>
      <c r="GJ71" s="1366"/>
      <c r="GK71" s="1366"/>
      <c r="GL71" s="1366"/>
      <c r="GM71" s="1366"/>
      <c r="GN71" s="29"/>
      <c r="GO71" s="30"/>
      <c r="GP71" s="1366"/>
      <c r="GQ71" s="1366"/>
      <c r="GR71" s="1366"/>
      <c r="GS71" s="1366"/>
      <c r="GT71" s="1366"/>
      <c r="GU71" s="1366"/>
      <c r="GV71" s="1366"/>
      <c r="GW71" s="1366"/>
      <c r="GX71" s="1366"/>
      <c r="GY71" s="1366"/>
      <c r="GZ71" s="1366"/>
      <c r="HA71" s="1366"/>
      <c r="HB71" s="1366"/>
      <c r="HC71" s="1366"/>
      <c r="HD71" s="1366"/>
      <c r="HE71" s="1366"/>
      <c r="HF71" s="1366"/>
      <c r="HG71" s="1366"/>
      <c r="HH71" s="1366"/>
      <c r="HI71" s="1366"/>
      <c r="HJ71" s="1366"/>
      <c r="HK71" s="1366"/>
      <c r="HL71" s="29"/>
      <c r="HM71" s="30"/>
      <c r="HN71" s="1366"/>
      <c r="HO71" s="1366"/>
      <c r="HP71" s="1366"/>
      <c r="HQ71" s="1366"/>
      <c r="HR71" s="1366"/>
      <c r="HS71" s="1366"/>
      <c r="HT71" s="1366"/>
      <c r="HU71" s="1366"/>
      <c r="HV71" s="1366"/>
      <c r="HW71" s="1366"/>
      <c r="HX71" s="1366"/>
      <c r="HY71" s="1366"/>
      <c r="HZ71" s="1366"/>
      <c r="IA71" s="1366"/>
      <c r="IB71" s="1366"/>
      <c r="IC71" s="1366"/>
      <c r="ID71" s="1366"/>
      <c r="IE71" s="1366"/>
      <c r="IF71" s="1366"/>
      <c r="IG71" s="1366"/>
      <c r="IH71" s="1366"/>
      <c r="II71" s="1366"/>
      <c r="IJ71" s="29"/>
      <c r="IK71" s="30"/>
      <c r="IL71" s="1366"/>
      <c r="IM71" s="1366"/>
      <c r="IN71" s="1366"/>
      <c r="IO71" s="1366"/>
      <c r="IP71" s="1366"/>
      <c r="IQ71" s="1366"/>
      <c r="IR71" s="1366"/>
      <c r="IS71" s="1366"/>
      <c r="IT71" s="1366"/>
      <c r="IU71" s="1366"/>
      <c r="IV71" s="1366"/>
      <c r="IW71" s="1366"/>
      <c r="IX71" s="1366"/>
      <c r="IY71" s="1366"/>
    </row>
    <row r="72" spans="1:259" s="349" customFormat="1" ht="26.1" hidden="1" customHeight="1" x14ac:dyDescent="0.2">
      <c r="A72" s="683">
        <v>20</v>
      </c>
      <c r="B72" s="684" t="s">
        <v>885</v>
      </c>
      <c r="C72" s="685"/>
      <c r="D72" s="686"/>
      <c r="E72" s="686"/>
      <c r="F72" s="687"/>
      <c r="G72" s="686"/>
      <c r="H72" s="687"/>
      <c r="I72" s="686"/>
      <c r="J72" s="687"/>
      <c r="K72" s="686"/>
      <c r="L72" s="687"/>
      <c r="M72" s="686"/>
      <c r="N72" s="687"/>
      <c r="O72" s="686"/>
      <c r="P72" s="687"/>
      <c r="Q72" s="688" t="s">
        <v>715</v>
      </c>
      <c r="R72" s="688"/>
      <c r="S72" s="688"/>
      <c r="T72" s="688"/>
      <c r="U72" s="688"/>
      <c r="V72" s="686"/>
      <c r="W72" s="686"/>
      <c r="X72" s="686"/>
      <c r="Y72" s="686"/>
      <c r="Z72" s="688"/>
      <c r="AA72" s="688" t="s">
        <v>715</v>
      </c>
      <c r="AB72" s="688"/>
      <c r="AC72" s="686"/>
      <c r="AD72" s="686"/>
      <c r="AE72" s="686"/>
      <c r="AF72" s="686"/>
      <c r="AG72" s="686"/>
      <c r="AH72" s="686"/>
      <c r="AI72" s="671"/>
      <c r="AJ72" s="671"/>
      <c r="AK72" s="671"/>
      <c r="AL72" s="671"/>
      <c r="AM72" s="671"/>
      <c r="AN72" s="671"/>
      <c r="AO72" s="686"/>
      <c r="AT72" s="350"/>
      <c r="AU72" s="350"/>
      <c r="AV72" s="350"/>
      <c r="AW72" s="350"/>
      <c r="AX72" s="350"/>
      <c r="AY72" s="350"/>
      <c r="AZ72" s="351"/>
      <c r="BA72" s="352"/>
      <c r="BB72" s="350"/>
      <c r="BC72" s="350"/>
      <c r="BD72" s="350"/>
      <c r="BE72" s="350"/>
      <c r="BF72" s="350"/>
      <c r="BG72" s="350"/>
      <c r="BH72" s="350"/>
      <c r="BI72" s="350"/>
      <c r="BJ72" s="350"/>
      <c r="BK72" s="350"/>
      <c r="BL72" s="350"/>
      <c r="BM72" s="350"/>
      <c r="BN72" s="350"/>
      <c r="BO72" s="350"/>
      <c r="BP72" s="350"/>
      <c r="BQ72" s="350"/>
      <c r="BR72" s="350"/>
      <c r="BS72" s="350"/>
      <c r="BT72" s="350"/>
      <c r="BU72" s="350"/>
      <c r="BV72" s="350"/>
      <c r="BW72" s="350"/>
      <c r="BX72" s="351"/>
      <c r="BY72" s="352"/>
      <c r="BZ72" s="350"/>
      <c r="CA72" s="350"/>
      <c r="CB72" s="350"/>
      <c r="CC72" s="350"/>
      <c r="CD72" s="350"/>
      <c r="CE72" s="350"/>
      <c r="CF72" s="350"/>
      <c r="CG72" s="350"/>
      <c r="CH72" s="350"/>
      <c r="CI72" s="350"/>
      <c r="CJ72" s="350"/>
      <c r="CK72" s="350"/>
      <c r="CL72" s="350"/>
      <c r="CM72" s="350"/>
      <c r="CN72" s="350"/>
      <c r="CO72" s="350"/>
      <c r="CP72" s="350"/>
      <c r="CQ72" s="350"/>
      <c r="CR72" s="350"/>
      <c r="CS72" s="350"/>
      <c r="CT72" s="350"/>
      <c r="CU72" s="350"/>
      <c r="CV72" s="351"/>
      <c r="CW72" s="352"/>
      <c r="CX72" s="350"/>
      <c r="CY72" s="350"/>
      <c r="CZ72" s="350"/>
      <c r="DA72" s="350"/>
      <c r="DB72" s="350"/>
      <c r="DC72" s="350"/>
      <c r="DD72" s="350"/>
      <c r="DE72" s="350"/>
      <c r="DF72" s="350"/>
      <c r="DG72" s="350"/>
      <c r="DH72" s="350"/>
      <c r="DI72" s="350"/>
      <c r="DJ72" s="350"/>
      <c r="DK72" s="350"/>
      <c r="DL72" s="350"/>
      <c r="DM72" s="350"/>
      <c r="DN72" s="350"/>
      <c r="DO72" s="350"/>
      <c r="DP72" s="350"/>
      <c r="DQ72" s="350"/>
      <c r="DR72" s="350"/>
      <c r="DS72" s="350"/>
      <c r="DT72" s="351"/>
      <c r="DU72" s="352"/>
      <c r="DV72" s="350"/>
      <c r="DW72" s="350"/>
      <c r="DX72" s="350"/>
      <c r="DY72" s="350"/>
      <c r="DZ72" s="350"/>
      <c r="EA72" s="350"/>
      <c r="EB72" s="350"/>
      <c r="EC72" s="350"/>
      <c r="ED72" s="350"/>
      <c r="EE72" s="350"/>
      <c r="EF72" s="350"/>
      <c r="EG72" s="350"/>
      <c r="EH72" s="350"/>
      <c r="EI72" s="350"/>
      <c r="EJ72" s="350"/>
      <c r="EK72" s="350"/>
      <c r="EL72" s="350"/>
      <c r="EM72" s="350"/>
      <c r="EN72" s="350"/>
      <c r="EO72" s="350"/>
      <c r="EP72" s="350"/>
      <c r="EQ72" s="350"/>
      <c r="ER72" s="351"/>
      <c r="ES72" s="352"/>
      <c r="ET72" s="350"/>
      <c r="EU72" s="350"/>
      <c r="EV72" s="350"/>
      <c r="EW72" s="350"/>
      <c r="EX72" s="350"/>
      <c r="EY72" s="350"/>
      <c r="EZ72" s="350"/>
      <c r="FA72" s="350"/>
      <c r="FB72" s="350"/>
      <c r="FC72" s="350"/>
      <c r="FD72" s="350"/>
      <c r="FE72" s="350"/>
      <c r="FF72" s="350"/>
      <c r="FG72" s="350"/>
      <c r="FH72" s="350"/>
      <c r="FI72" s="350"/>
      <c r="FJ72" s="350"/>
      <c r="FK72" s="350"/>
      <c r="FL72" s="350"/>
      <c r="FM72" s="350"/>
      <c r="FN72" s="350"/>
      <c r="FO72" s="350"/>
      <c r="FP72" s="351"/>
      <c r="FQ72" s="352"/>
      <c r="FR72" s="350"/>
      <c r="FS72" s="350"/>
      <c r="FT72" s="350"/>
      <c r="FU72" s="350"/>
      <c r="FV72" s="350"/>
      <c r="FW72" s="350"/>
      <c r="FX72" s="350"/>
      <c r="FY72" s="350"/>
      <c r="FZ72" s="350"/>
      <c r="GA72" s="350"/>
      <c r="GB72" s="350"/>
      <c r="GC72" s="350"/>
      <c r="GD72" s="350"/>
      <c r="GE72" s="350"/>
      <c r="GF72" s="350"/>
      <c r="GG72" s="350"/>
      <c r="GH72" s="350"/>
      <c r="GI72" s="350"/>
      <c r="GJ72" s="350"/>
      <c r="GK72" s="350"/>
      <c r="GL72" s="350"/>
      <c r="GM72" s="350"/>
      <c r="GN72" s="351"/>
      <c r="GO72" s="352"/>
      <c r="GP72" s="350"/>
      <c r="GQ72" s="350"/>
      <c r="GR72" s="350"/>
      <c r="GS72" s="350"/>
      <c r="GT72" s="350"/>
      <c r="GU72" s="350"/>
      <c r="GV72" s="350"/>
      <c r="GW72" s="350"/>
      <c r="GX72" s="350"/>
      <c r="GY72" s="350"/>
      <c r="GZ72" s="350"/>
      <c r="HA72" s="350"/>
      <c r="HB72" s="350"/>
      <c r="HC72" s="350"/>
      <c r="HD72" s="350"/>
      <c r="HE72" s="350"/>
      <c r="HF72" s="350"/>
      <c r="HG72" s="350"/>
      <c r="HH72" s="350"/>
      <c r="HI72" s="350"/>
      <c r="HJ72" s="350"/>
      <c r="HK72" s="350"/>
      <c r="HL72" s="351"/>
      <c r="HM72" s="352"/>
      <c r="HN72" s="350"/>
      <c r="HO72" s="350"/>
      <c r="HP72" s="350"/>
      <c r="HQ72" s="350"/>
      <c r="HR72" s="350"/>
      <c r="HS72" s="350"/>
      <c r="HT72" s="350"/>
      <c r="HU72" s="350"/>
      <c r="HV72" s="350"/>
      <c r="HW72" s="350"/>
      <c r="HX72" s="350"/>
      <c r="HY72" s="350"/>
      <c r="HZ72" s="350"/>
      <c r="IA72" s="350"/>
      <c r="IB72" s="350"/>
      <c r="IC72" s="350"/>
      <c r="ID72" s="350"/>
      <c r="IE72" s="350"/>
      <c r="IF72" s="350"/>
      <c r="IG72" s="350"/>
      <c r="IH72" s="350"/>
      <c r="II72" s="350"/>
      <c r="IJ72" s="351"/>
      <c r="IK72" s="352"/>
      <c r="IL72" s="350"/>
      <c r="IM72" s="350"/>
      <c r="IN72" s="350"/>
      <c r="IO72" s="350"/>
      <c r="IP72" s="350"/>
      <c r="IQ72" s="350"/>
      <c r="IR72" s="350"/>
      <c r="IS72" s="350"/>
      <c r="IT72" s="350"/>
      <c r="IU72" s="350"/>
      <c r="IV72" s="350"/>
      <c r="IW72" s="350"/>
      <c r="IX72" s="350"/>
      <c r="IY72" s="350"/>
    </row>
    <row r="73" spans="1:259" s="325" customFormat="1" ht="26.1" hidden="1" customHeight="1" x14ac:dyDescent="0.2">
      <c r="A73" s="320"/>
      <c r="B73" s="316" t="s">
        <v>757</v>
      </c>
      <c r="C73" s="317" t="s">
        <v>777</v>
      </c>
      <c r="D73" s="318" t="s">
        <v>1029</v>
      </c>
      <c r="E73" s="318"/>
      <c r="F73" s="319"/>
      <c r="G73" s="318"/>
      <c r="H73" s="319"/>
      <c r="I73" s="318">
        <v>67</v>
      </c>
      <c r="J73" s="319"/>
      <c r="K73" s="318"/>
      <c r="L73" s="319"/>
      <c r="M73" s="318"/>
      <c r="N73" s="319"/>
      <c r="O73" s="318"/>
      <c r="P73" s="319"/>
      <c r="Q73" s="321"/>
      <c r="R73" s="321"/>
      <c r="S73" s="321"/>
      <c r="T73" s="321"/>
      <c r="U73" s="321"/>
      <c r="V73" s="323"/>
      <c r="W73" s="323"/>
      <c r="X73" s="323"/>
      <c r="Y73" s="323"/>
      <c r="Z73" s="321"/>
      <c r="AA73" s="321"/>
      <c r="AB73" s="321"/>
      <c r="AC73" s="323"/>
      <c r="AD73" s="323"/>
      <c r="AE73" s="323"/>
      <c r="AF73" s="323"/>
      <c r="AG73" s="323"/>
      <c r="AH73" s="323"/>
      <c r="AI73" s="365"/>
      <c r="AJ73" s="365"/>
      <c r="AK73" s="365"/>
      <c r="AL73" s="365"/>
      <c r="AM73" s="365"/>
      <c r="AN73" s="365"/>
      <c r="AO73" s="324"/>
    </row>
    <row r="74" spans="1:259" ht="17.100000000000001" hidden="1" customHeight="1" x14ac:dyDescent="0.2">
      <c r="A74" s="185"/>
      <c r="B74" s="187" t="s">
        <v>867</v>
      </c>
      <c r="C74" s="201"/>
      <c r="D74" s="188"/>
      <c r="E74" s="188"/>
      <c r="F74" s="189"/>
      <c r="G74" s="188"/>
      <c r="H74" s="189"/>
      <c r="I74" s="188"/>
      <c r="J74" s="189"/>
      <c r="K74" s="188"/>
      <c r="L74" s="189"/>
      <c r="M74" s="188"/>
      <c r="N74" s="189"/>
      <c r="O74" s="188"/>
      <c r="P74" s="189"/>
      <c r="Q74" s="190"/>
      <c r="R74" s="190"/>
      <c r="S74" s="190"/>
      <c r="T74" s="190"/>
      <c r="U74" s="190"/>
      <c r="V74" s="210"/>
      <c r="W74" s="210"/>
      <c r="X74" s="210"/>
      <c r="Y74" s="210"/>
      <c r="Z74" s="190"/>
      <c r="AA74" s="190"/>
      <c r="AB74" s="190"/>
      <c r="AC74" s="210"/>
      <c r="AD74" s="210"/>
      <c r="AE74" s="210"/>
      <c r="AF74" s="210"/>
      <c r="AG74" s="210"/>
      <c r="AH74" s="210"/>
      <c r="AI74" s="362"/>
      <c r="AJ74" s="362"/>
      <c r="AK74" s="362"/>
      <c r="AL74" s="362"/>
      <c r="AM74" s="362"/>
      <c r="AN74" s="362"/>
      <c r="AO74" s="192"/>
    </row>
    <row r="75" spans="1:259" s="344" customFormat="1" ht="17.100000000000001" hidden="1" customHeight="1" x14ac:dyDescent="0.2">
      <c r="A75" s="335">
        <v>21</v>
      </c>
      <c r="B75" s="336" t="s">
        <v>335</v>
      </c>
      <c r="C75" s="345"/>
      <c r="D75" s="354" t="s">
        <v>718</v>
      </c>
      <c r="E75" s="341"/>
      <c r="F75" s="340"/>
      <c r="G75" s="341"/>
      <c r="H75" s="340"/>
      <c r="I75" s="341"/>
      <c r="J75" s="340"/>
      <c r="K75" s="341">
        <v>1</v>
      </c>
      <c r="L75" s="340"/>
      <c r="M75" s="341"/>
      <c r="N75" s="340"/>
      <c r="O75" s="341"/>
      <c r="P75" s="340"/>
      <c r="Q75" s="342" t="s">
        <v>715</v>
      </c>
      <c r="R75" s="342"/>
      <c r="S75" s="342"/>
      <c r="T75" s="342"/>
      <c r="U75" s="342"/>
      <c r="V75" s="343"/>
      <c r="W75" s="343"/>
      <c r="X75" s="343"/>
      <c r="Y75" s="343"/>
      <c r="Z75" s="342"/>
      <c r="AA75" s="342"/>
      <c r="AB75" s="342"/>
      <c r="AC75" s="343"/>
      <c r="AD75" s="343"/>
      <c r="AE75" s="343"/>
      <c r="AF75" s="343"/>
      <c r="AG75" s="343"/>
      <c r="AH75" s="343"/>
      <c r="AI75" s="362"/>
      <c r="AJ75" s="362"/>
      <c r="AK75" s="362"/>
      <c r="AL75" s="362"/>
      <c r="AM75" s="362"/>
      <c r="AN75" s="362"/>
      <c r="AO75" s="343"/>
    </row>
    <row r="76" spans="1:259" s="325" customFormat="1" ht="17.100000000000001" hidden="1" customHeight="1" x14ac:dyDescent="0.2">
      <c r="A76" s="320"/>
      <c r="B76" s="316" t="s">
        <v>719</v>
      </c>
      <c r="C76" s="317"/>
      <c r="D76" s="318"/>
      <c r="E76" s="318"/>
      <c r="F76" s="319"/>
      <c r="G76" s="318"/>
      <c r="H76" s="319"/>
      <c r="I76" s="318"/>
      <c r="J76" s="319"/>
      <c r="K76" s="318"/>
      <c r="L76" s="319"/>
      <c r="M76" s="318"/>
      <c r="N76" s="319"/>
      <c r="O76" s="318"/>
      <c r="P76" s="319"/>
      <c r="Q76" s="321"/>
      <c r="R76" s="321"/>
      <c r="S76" s="321"/>
      <c r="T76" s="321"/>
      <c r="U76" s="321"/>
      <c r="V76" s="323"/>
      <c r="W76" s="323"/>
      <c r="X76" s="323"/>
      <c r="Y76" s="323"/>
      <c r="Z76" s="321"/>
      <c r="AA76" s="321"/>
      <c r="AB76" s="321"/>
      <c r="AC76" s="323"/>
      <c r="AD76" s="323"/>
      <c r="AE76" s="323"/>
      <c r="AF76" s="323"/>
      <c r="AG76" s="323"/>
      <c r="AH76" s="323"/>
      <c r="AI76" s="365"/>
      <c r="AJ76" s="365"/>
      <c r="AK76" s="365"/>
      <c r="AL76" s="365"/>
      <c r="AM76" s="365"/>
      <c r="AN76" s="365"/>
      <c r="AO76" s="324"/>
    </row>
    <row r="77" spans="1:259" ht="17.100000000000001" hidden="1" customHeight="1" x14ac:dyDescent="0.2">
      <c r="A77" s="185"/>
      <c r="B77" s="187" t="s">
        <v>867</v>
      </c>
      <c r="C77" s="201"/>
      <c r="D77" s="188"/>
      <c r="E77" s="188"/>
      <c r="F77" s="189"/>
      <c r="G77" s="188"/>
      <c r="H77" s="189"/>
      <c r="I77" s="188"/>
      <c r="J77" s="189"/>
      <c r="K77" s="188"/>
      <c r="L77" s="189"/>
      <c r="M77" s="188"/>
      <c r="N77" s="189"/>
      <c r="O77" s="188"/>
      <c r="P77" s="189"/>
      <c r="Q77" s="190"/>
      <c r="R77" s="190"/>
      <c r="S77" s="190"/>
      <c r="T77" s="190"/>
      <c r="U77" s="190"/>
      <c r="V77" s="210"/>
      <c r="W77" s="210"/>
      <c r="X77" s="210"/>
      <c r="Y77" s="210"/>
      <c r="Z77" s="190"/>
      <c r="AA77" s="190"/>
      <c r="AB77" s="190"/>
      <c r="AC77" s="210"/>
      <c r="AD77" s="210"/>
      <c r="AE77" s="210"/>
      <c r="AF77" s="210"/>
      <c r="AG77" s="210"/>
      <c r="AH77" s="210"/>
      <c r="AI77" s="362"/>
      <c r="AJ77" s="362"/>
      <c r="AK77" s="362"/>
      <c r="AL77" s="362"/>
      <c r="AM77" s="362"/>
      <c r="AN77" s="362"/>
      <c r="AO77" s="192"/>
    </row>
    <row r="78" spans="1:259" ht="26.1" hidden="1" customHeight="1" x14ac:dyDescent="0.2">
      <c r="A78" s="185">
        <v>22</v>
      </c>
      <c r="B78" s="125" t="s">
        <v>886</v>
      </c>
      <c r="C78" s="229"/>
      <c r="D78" s="188"/>
      <c r="E78" s="188"/>
      <c r="F78" s="706"/>
      <c r="G78" s="188"/>
      <c r="H78" s="706"/>
      <c r="I78" s="716"/>
      <c r="J78" s="706"/>
      <c r="K78" s="717">
        <v>1</v>
      </c>
      <c r="L78" s="706"/>
      <c r="M78" s="188"/>
      <c r="N78" s="189"/>
      <c r="O78" s="188"/>
      <c r="P78" s="189"/>
      <c r="Q78" s="190" t="s">
        <v>715</v>
      </c>
      <c r="R78" s="190" t="s">
        <v>715</v>
      </c>
      <c r="S78" s="190"/>
      <c r="T78" s="190"/>
      <c r="U78" s="190"/>
      <c r="V78" s="210"/>
      <c r="W78" s="210"/>
      <c r="X78" s="210"/>
      <c r="Y78" s="210"/>
      <c r="Z78" s="190"/>
      <c r="AA78" s="190"/>
      <c r="AB78" s="190"/>
      <c r="AC78" s="210"/>
      <c r="AD78" s="210"/>
      <c r="AE78" s="210"/>
      <c r="AF78" s="210"/>
      <c r="AG78" s="210"/>
      <c r="AH78" s="210"/>
      <c r="AI78" s="362" t="s">
        <v>911</v>
      </c>
      <c r="AJ78" s="362"/>
      <c r="AK78" s="362"/>
      <c r="AL78" s="362"/>
      <c r="AM78" s="362"/>
      <c r="AN78" s="362"/>
      <c r="AO78" s="210"/>
    </row>
    <row r="79" spans="1:259" s="325" customFormat="1" ht="26.1" hidden="1" customHeight="1" x14ac:dyDescent="0.2">
      <c r="A79" s="320"/>
      <c r="B79" s="316" t="s">
        <v>758</v>
      </c>
      <c r="C79" s="317" t="s">
        <v>778</v>
      </c>
      <c r="D79" s="318" t="s">
        <v>728</v>
      </c>
      <c r="E79" s="318"/>
      <c r="F79" s="707"/>
      <c r="G79" s="318"/>
      <c r="H79" s="707"/>
      <c r="I79" s="715">
        <v>7</v>
      </c>
      <c r="J79" s="707"/>
      <c r="K79" s="718">
        <v>17</v>
      </c>
      <c r="L79" s="707"/>
      <c r="M79" s="318"/>
      <c r="N79" s="319"/>
      <c r="O79" s="318"/>
      <c r="P79" s="319"/>
      <c r="Q79" s="321"/>
      <c r="R79" s="321"/>
      <c r="S79" s="321"/>
      <c r="T79" s="321"/>
      <c r="U79" s="321"/>
      <c r="V79" s="323"/>
      <c r="W79" s="323"/>
      <c r="X79" s="323"/>
      <c r="Y79" s="323"/>
      <c r="Z79" s="321"/>
      <c r="AA79" s="321"/>
      <c r="AB79" s="321"/>
      <c r="AC79" s="323"/>
      <c r="AD79" s="323"/>
      <c r="AE79" s="323"/>
      <c r="AF79" s="323"/>
      <c r="AG79" s="323"/>
      <c r="AH79" s="323"/>
      <c r="AI79" s="365"/>
      <c r="AJ79" s="365"/>
      <c r="AK79" s="365"/>
      <c r="AL79" s="365"/>
      <c r="AM79" s="365"/>
      <c r="AN79" s="365"/>
      <c r="AO79" s="324"/>
    </row>
    <row r="80" spans="1:259" ht="17.100000000000001" hidden="1" customHeight="1" x14ac:dyDescent="0.2">
      <c r="A80" s="185"/>
      <c r="B80" s="187" t="s">
        <v>892</v>
      </c>
      <c r="C80" s="201"/>
      <c r="D80" s="188">
        <v>7</v>
      </c>
      <c r="E80" s="188"/>
      <c r="F80" s="706"/>
      <c r="G80" s="188"/>
      <c r="H80" s="706"/>
      <c r="I80" s="716">
        <v>7</v>
      </c>
      <c r="J80" s="706"/>
      <c r="K80" s="717"/>
      <c r="L80" s="706"/>
      <c r="M80" s="188"/>
      <c r="N80" s="189"/>
      <c r="O80" s="188"/>
      <c r="P80" s="189"/>
      <c r="Q80" s="190"/>
      <c r="R80" s="190"/>
      <c r="S80" s="190"/>
      <c r="T80" s="190"/>
      <c r="U80" s="190"/>
      <c r="V80" s="210"/>
      <c r="W80" s="210"/>
      <c r="X80" s="210"/>
      <c r="Y80" s="210"/>
      <c r="Z80" s="190"/>
      <c r="AA80" s="190"/>
      <c r="AB80" s="190"/>
      <c r="AC80" s="210"/>
      <c r="AD80" s="210"/>
      <c r="AE80" s="210"/>
      <c r="AF80" s="210"/>
      <c r="AG80" s="210"/>
      <c r="AH80" s="210"/>
      <c r="AI80" s="362"/>
      <c r="AJ80" s="362"/>
      <c r="AK80" s="362"/>
      <c r="AL80" s="362"/>
      <c r="AM80" s="362"/>
      <c r="AN80" s="362"/>
      <c r="AO80" s="192"/>
    </row>
    <row r="81" spans="1:259" ht="26.1" hidden="1" customHeight="1" x14ac:dyDescent="0.2">
      <c r="A81" s="185"/>
      <c r="B81" s="187" t="s">
        <v>893</v>
      </c>
      <c r="C81" s="201"/>
      <c r="D81" s="188">
        <v>24</v>
      </c>
      <c r="E81" s="188"/>
      <c r="F81" s="706"/>
      <c r="G81" s="188"/>
      <c r="H81" s="706"/>
      <c r="I81" s="716"/>
      <c r="J81" s="706"/>
      <c r="K81" s="717">
        <v>24</v>
      </c>
      <c r="L81" s="706"/>
      <c r="M81" s="188"/>
      <c r="N81" s="189"/>
      <c r="O81" s="188"/>
      <c r="P81" s="189"/>
      <c r="Q81" s="190"/>
      <c r="R81" s="190"/>
      <c r="S81" s="190"/>
      <c r="T81" s="190"/>
      <c r="U81" s="190"/>
      <c r="V81" s="210"/>
      <c r="W81" s="210"/>
      <c r="X81" s="210"/>
      <c r="Y81" s="210"/>
      <c r="Z81" s="190"/>
      <c r="AA81" s="190"/>
      <c r="AB81" s="190"/>
      <c r="AC81" s="210"/>
      <c r="AD81" s="210"/>
      <c r="AE81" s="210"/>
      <c r="AF81" s="210"/>
      <c r="AG81" s="210"/>
      <c r="AH81" s="210"/>
      <c r="AI81" s="362"/>
      <c r="AJ81" s="362"/>
      <c r="AK81" s="362"/>
      <c r="AL81" s="362"/>
      <c r="AM81" s="362"/>
      <c r="AN81" s="362"/>
      <c r="AO81" s="192"/>
    </row>
    <row r="82" spans="1:259" s="312" customFormat="1" ht="17.100000000000001" customHeight="1" x14ac:dyDescent="0.2">
      <c r="A82" s="185">
        <v>40</v>
      </c>
      <c r="B82" s="125" t="s">
        <v>887</v>
      </c>
      <c r="C82" s="229"/>
      <c r="D82" s="188"/>
      <c r="E82" s="358"/>
      <c r="F82" s="709"/>
      <c r="G82" s="358"/>
      <c r="H82" s="709"/>
      <c r="I82" s="716"/>
      <c r="J82" s="709"/>
      <c r="K82" s="717"/>
      <c r="L82" s="709"/>
      <c r="M82" s="358"/>
      <c r="N82" s="709"/>
      <c r="O82" s="358"/>
      <c r="P82" s="709"/>
      <c r="Q82" s="361"/>
      <c r="R82" s="361"/>
      <c r="S82" s="361"/>
      <c r="T82" s="361"/>
      <c r="U82" s="361"/>
      <c r="V82" s="362"/>
      <c r="W82" s="362"/>
      <c r="X82" s="362"/>
      <c r="Y82" s="362"/>
      <c r="Z82" s="361"/>
      <c r="AA82" s="361"/>
      <c r="AB82" s="361"/>
      <c r="AC82" s="362"/>
      <c r="AD82" s="362"/>
      <c r="AE82" s="362"/>
      <c r="AF82" s="362"/>
      <c r="AG82" s="362"/>
      <c r="AH82" s="362"/>
      <c r="AI82" s="665"/>
      <c r="AJ82" s="665"/>
      <c r="AK82" s="665"/>
      <c r="AL82" s="665"/>
      <c r="AM82" s="665"/>
      <c r="AN82" s="665"/>
      <c r="AO82" s="362"/>
    </row>
    <row r="83" spans="1:259" s="312" customFormat="1" ht="17.100000000000001" customHeight="1" x14ac:dyDescent="0.2">
      <c r="A83" s="185"/>
      <c r="B83" s="187" t="s">
        <v>894</v>
      </c>
      <c r="C83" s="201"/>
      <c r="D83" s="188">
        <v>1</v>
      </c>
      <c r="E83" s="358"/>
      <c r="F83" s="709"/>
      <c r="G83" s="358"/>
      <c r="H83" s="709"/>
      <c r="I83" s="716"/>
      <c r="J83" s="706"/>
      <c r="K83" s="717"/>
      <c r="L83" s="709"/>
      <c r="M83" s="188">
        <v>1</v>
      </c>
      <c r="N83" s="709"/>
      <c r="O83" s="358"/>
      <c r="P83" s="709"/>
      <c r="Q83" s="361"/>
      <c r="R83" s="361"/>
      <c r="S83" s="361"/>
      <c r="T83" s="361"/>
      <c r="U83" s="361"/>
      <c r="V83" s="362"/>
      <c r="W83" s="362"/>
      <c r="X83" s="362"/>
      <c r="Y83" s="362"/>
      <c r="Z83" s="361"/>
      <c r="AA83" s="361"/>
      <c r="AB83" s="361"/>
      <c r="AC83" s="362"/>
      <c r="AD83" s="362"/>
      <c r="AE83" s="362"/>
      <c r="AF83" s="362"/>
      <c r="AG83" s="362"/>
      <c r="AH83" s="362"/>
      <c r="AI83" s="362"/>
      <c r="AJ83" s="362"/>
      <c r="AK83" s="362"/>
      <c r="AL83" s="362"/>
      <c r="AM83" s="362"/>
      <c r="AN83" s="362"/>
      <c r="AO83" s="363"/>
    </row>
    <row r="84" spans="1:259" ht="17.100000000000001" customHeight="1" x14ac:dyDescent="0.2">
      <c r="A84" s="185">
        <v>23</v>
      </c>
      <c r="B84" s="125" t="s">
        <v>337</v>
      </c>
      <c r="C84" s="229"/>
      <c r="D84" s="192"/>
      <c r="E84" s="188"/>
      <c r="F84" s="706"/>
      <c r="G84" s="188"/>
      <c r="H84" s="706"/>
      <c r="I84" s="716"/>
      <c r="J84" s="706"/>
      <c r="K84" s="717"/>
      <c r="L84" s="706"/>
      <c r="M84" s="188"/>
      <c r="N84" s="706"/>
      <c r="O84" s="188"/>
      <c r="P84" s="706"/>
      <c r="Q84" s="190" t="s">
        <v>715</v>
      </c>
      <c r="R84" s="190"/>
      <c r="S84" s="190"/>
      <c r="T84" s="190"/>
      <c r="U84" s="190"/>
      <c r="V84" s="210"/>
      <c r="W84" s="210"/>
      <c r="X84" s="210"/>
      <c r="Y84" s="210"/>
      <c r="Z84" s="190"/>
      <c r="AA84" s="190"/>
      <c r="AB84" s="190" t="s">
        <v>715</v>
      </c>
      <c r="AC84" s="210" t="s">
        <v>715</v>
      </c>
      <c r="AD84" s="210"/>
      <c r="AE84" s="210"/>
      <c r="AF84" s="210"/>
      <c r="AG84" s="210"/>
      <c r="AH84" s="210"/>
      <c r="AI84" s="362" t="s">
        <v>911</v>
      </c>
      <c r="AJ84" s="362"/>
      <c r="AK84" s="362"/>
      <c r="AL84" s="362"/>
      <c r="AM84" s="362"/>
      <c r="AN84" s="362"/>
      <c r="AO84" s="210"/>
    </row>
    <row r="85" spans="1:259" s="325" customFormat="1" ht="17.100000000000001" hidden="1" customHeight="1" x14ac:dyDescent="0.2">
      <c r="A85" s="320"/>
      <c r="B85" s="355" t="s">
        <v>743</v>
      </c>
      <c r="C85" s="356"/>
      <c r="D85" s="318"/>
      <c r="E85" s="318"/>
      <c r="F85" s="707"/>
      <c r="G85" s="318"/>
      <c r="H85" s="707"/>
      <c r="I85" s="715"/>
      <c r="J85" s="707"/>
      <c r="K85" s="718"/>
      <c r="L85" s="707"/>
      <c r="M85" s="318"/>
      <c r="N85" s="707"/>
      <c r="O85" s="318"/>
      <c r="P85" s="707"/>
      <c r="Q85" s="321"/>
      <c r="R85" s="321"/>
      <c r="S85" s="321"/>
      <c r="T85" s="321"/>
      <c r="U85" s="321"/>
      <c r="V85" s="323"/>
      <c r="W85" s="323"/>
      <c r="X85" s="323"/>
      <c r="Y85" s="323"/>
      <c r="Z85" s="321"/>
      <c r="AA85" s="321"/>
      <c r="AB85" s="321"/>
      <c r="AC85" s="323"/>
      <c r="AD85" s="323"/>
      <c r="AE85" s="323"/>
      <c r="AF85" s="323"/>
      <c r="AG85" s="323"/>
      <c r="AH85" s="323"/>
      <c r="AI85" s="365"/>
      <c r="AJ85" s="365"/>
      <c r="AK85" s="365"/>
      <c r="AL85" s="365"/>
      <c r="AM85" s="365"/>
      <c r="AN85" s="365"/>
      <c r="AO85" s="324"/>
    </row>
    <row r="86" spans="1:259" ht="26.1" customHeight="1" x14ac:dyDescent="0.2">
      <c r="A86" s="672"/>
      <c r="B86" s="1151" t="s">
        <v>1357</v>
      </c>
      <c r="C86" s="1152"/>
      <c r="D86" s="1153">
        <v>1</v>
      </c>
      <c r="E86" s="678"/>
      <c r="F86" s="711"/>
      <c r="G86" s="678"/>
      <c r="H86" s="711"/>
      <c r="I86" s="723"/>
      <c r="J86" s="711"/>
      <c r="K86" s="1153">
        <v>1</v>
      </c>
      <c r="L86" s="712">
        <v>1</v>
      </c>
      <c r="M86" s="678"/>
      <c r="N86" s="711"/>
      <c r="O86" s="678"/>
      <c r="P86" s="711"/>
      <c r="Q86" s="679"/>
      <c r="R86" s="679"/>
      <c r="S86" s="679"/>
      <c r="T86" s="679"/>
      <c r="U86" s="679"/>
      <c r="V86" s="680"/>
      <c r="W86" s="680"/>
      <c r="X86" s="680"/>
      <c r="Y86" s="680"/>
      <c r="Z86" s="679"/>
      <c r="AA86" s="679"/>
      <c r="AB86" s="679"/>
      <c r="AC86" s="680"/>
      <c r="AD86" s="680"/>
      <c r="AE86" s="680"/>
      <c r="AF86" s="680"/>
      <c r="AG86" s="680"/>
      <c r="AH86" s="680"/>
      <c r="AI86" s="681"/>
      <c r="AJ86" s="681"/>
      <c r="AK86" s="681"/>
      <c r="AL86" s="681"/>
      <c r="AM86" s="681"/>
      <c r="AN86" s="681"/>
      <c r="AO86" s="682"/>
    </row>
    <row r="87" spans="1:259" s="31" customFormat="1" ht="23.1" customHeight="1" x14ac:dyDescent="0.2">
      <c r="A87" s="693" t="s">
        <v>188</v>
      </c>
      <c r="B87" s="694" t="s">
        <v>194</v>
      </c>
      <c r="C87" s="695"/>
      <c r="D87" s="696"/>
      <c r="E87" s="696"/>
      <c r="F87" s="696"/>
      <c r="G87" s="696"/>
      <c r="H87" s="696"/>
      <c r="I87" s="696"/>
      <c r="J87" s="696"/>
      <c r="K87" s="696"/>
      <c r="L87" s="696"/>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9"/>
      <c r="AJ87" s="699"/>
      <c r="AK87" s="699"/>
      <c r="AL87" s="699"/>
      <c r="AM87" s="699"/>
      <c r="AN87" s="699"/>
      <c r="AO87" s="700"/>
      <c r="AT87" s="1366"/>
      <c r="AU87" s="1366"/>
      <c r="AV87" s="1366"/>
      <c r="AW87" s="1366"/>
      <c r="AX87" s="1366"/>
      <c r="AY87" s="1366"/>
      <c r="AZ87" s="29"/>
      <c r="BA87" s="30"/>
      <c r="BB87" s="1366"/>
      <c r="BC87" s="1366"/>
      <c r="BD87" s="1366"/>
      <c r="BE87" s="1366"/>
      <c r="BF87" s="1366"/>
      <c r="BG87" s="1366"/>
      <c r="BH87" s="1366"/>
      <c r="BI87" s="1366"/>
      <c r="BJ87" s="1366"/>
      <c r="BK87" s="1366"/>
      <c r="BL87" s="1366"/>
      <c r="BM87" s="1366"/>
      <c r="BN87" s="1366"/>
      <c r="BO87" s="1366"/>
      <c r="BP87" s="1366"/>
      <c r="BQ87" s="1366"/>
      <c r="BR87" s="1366"/>
      <c r="BS87" s="1366"/>
      <c r="BT87" s="1366"/>
      <c r="BU87" s="1366"/>
      <c r="BV87" s="1366"/>
      <c r="BW87" s="1366"/>
      <c r="BX87" s="29"/>
      <c r="BY87" s="30"/>
      <c r="BZ87" s="1366"/>
      <c r="CA87" s="1366"/>
      <c r="CB87" s="1366"/>
      <c r="CC87" s="1366"/>
      <c r="CD87" s="1366"/>
      <c r="CE87" s="1366"/>
      <c r="CF87" s="1366"/>
      <c r="CG87" s="1366"/>
      <c r="CH87" s="1366"/>
      <c r="CI87" s="1366"/>
      <c r="CJ87" s="1366"/>
      <c r="CK87" s="1366"/>
      <c r="CL87" s="1366"/>
      <c r="CM87" s="1366"/>
      <c r="CN87" s="1366"/>
      <c r="CO87" s="1366"/>
      <c r="CP87" s="1366"/>
      <c r="CQ87" s="1366"/>
      <c r="CR87" s="1366"/>
      <c r="CS87" s="1366"/>
      <c r="CT87" s="1366"/>
      <c r="CU87" s="1366"/>
      <c r="CV87" s="29"/>
      <c r="CW87" s="30"/>
      <c r="CX87" s="1366"/>
      <c r="CY87" s="1366"/>
      <c r="CZ87" s="1366"/>
      <c r="DA87" s="1366"/>
      <c r="DB87" s="1366"/>
      <c r="DC87" s="1366"/>
      <c r="DD87" s="1366"/>
      <c r="DE87" s="1366"/>
      <c r="DF87" s="1366"/>
      <c r="DG87" s="1366"/>
      <c r="DH87" s="1366"/>
      <c r="DI87" s="1366"/>
      <c r="DJ87" s="1366"/>
      <c r="DK87" s="1366"/>
      <c r="DL87" s="1366"/>
      <c r="DM87" s="1366"/>
      <c r="DN87" s="1366"/>
      <c r="DO87" s="1366"/>
      <c r="DP87" s="1366"/>
      <c r="DQ87" s="1366"/>
      <c r="DR87" s="1366"/>
      <c r="DS87" s="1366"/>
      <c r="DT87" s="29"/>
      <c r="DU87" s="30"/>
      <c r="DV87" s="1366"/>
      <c r="DW87" s="1366"/>
      <c r="DX87" s="1366"/>
      <c r="DY87" s="1366"/>
      <c r="DZ87" s="1366"/>
      <c r="EA87" s="1366"/>
      <c r="EB87" s="1366"/>
      <c r="EC87" s="1366"/>
      <c r="ED87" s="1366"/>
      <c r="EE87" s="1366"/>
      <c r="EF87" s="1366"/>
      <c r="EG87" s="1366"/>
      <c r="EH87" s="1366"/>
      <c r="EI87" s="1366"/>
      <c r="EJ87" s="1366"/>
      <c r="EK87" s="1366"/>
      <c r="EL87" s="1366"/>
      <c r="EM87" s="1366"/>
      <c r="EN87" s="1366"/>
      <c r="EO87" s="1366"/>
      <c r="EP87" s="1366"/>
      <c r="EQ87" s="1366"/>
      <c r="ER87" s="29"/>
      <c r="ES87" s="30"/>
      <c r="ET87" s="1366"/>
      <c r="EU87" s="1366"/>
      <c r="EV87" s="1366"/>
      <c r="EW87" s="1366"/>
      <c r="EX87" s="1366"/>
      <c r="EY87" s="1366"/>
      <c r="EZ87" s="1366"/>
      <c r="FA87" s="1366"/>
      <c r="FB87" s="1366"/>
      <c r="FC87" s="1366"/>
      <c r="FD87" s="1366"/>
      <c r="FE87" s="1366"/>
      <c r="FF87" s="1366"/>
      <c r="FG87" s="1366"/>
      <c r="FH87" s="1366"/>
      <c r="FI87" s="1366"/>
      <c r="FJ87" s="1366"/>
      <c r="FK87" s="1366"/>
      <c r="FL87" s="1366"/>
      <c r="FM87" s="1366"/>
      <c r="FN87" s="1366"/>
      <c r="FO87" s="1366"/>
      <c r="FP87" s="29"/>
      <c r="FQ87" s="30"/>
      <c r="FR87" s="1366"/>
      <c r="FS87" s="1366"/>
      <c r="FT87" s="1366"/>
      <c r="FU87" s="1366"/>
      <c r="FV87" s="1366"/>
      <c r="FW87" s="1366"/>
      <c r="FX87" s="1366"/>
      <c r="FY87" s="1366"/>
      <c r="FZ87" s="1366"/>
      <c r="GA87" s="1366"/>
      <c r="GB87" s="1366"/>
      <c r="GC87" s="1366"/>
      <c r="GD87" s="1366"/>
      <c r="GE87" s="1366"/>
      <c r="GF87" s="1366"/>
      <c r="GG87" s="1366"/>
      <c r="GH87" s="1366"/>
      <c r="GI87" s="1366"/>
      <c r="GJ87" s="1366"/>
      <c r="GK87" s="1366"/>
      <c r="GL87" s="1366"/>
      <c r="GM87" s="1366"/>
      <c r="GN87" s="29"/>
      <c r="GO87" s="30"/>
      <c r="GP87" s="1366"/>
      <c r="GQ87" s="1366"/>
      <c r="GR87" s="1366"/>
      <c r="GS87" s="1366"/>
      <c r="GT87" s="1366"/>
      <c r="GU87" s="1366"/>
      <c r="GV87" s="1366"/>
      <c r="GW87" s="1366"/>
      <c r="GX87" s="1366"/>
      <c r="GY87" s="1366"/>
      <c r="GZ87" s="1366"/>
      <c r="HA87" s="1366"/>
      <c r="HB87" s="1366"/>
      <c r="HC87" s="1366"/>
      <c r="HD87" s="1366"/>
      <c r="HE87" s="1366"/>
      <c r="HF87" s="1366"/>
      <c r="HG87" s="1366"/>
      <c r="HH87" s="1366"/>
      <c r="HI87" s="1366"/>
      <c r="HJ87" s="1366"/>
      <c r="HK87" s="1366"/>
      <c r="HL87" s="29"/>
      <c r="HM87" s="30"/>
      <c r="HN87" s="1366"/>
      <c r="HO87" s="1366"/>
      <c r="HP87" s="1366"/>
      <c r="HQ87" s="1366"/>
      <c r="HR87" s="1366"/>
      <c r="HS87" s="1366"/>
      <c r="HT87" s="1366"/>
      <c r="HU87" s="1366"/>
      <c r="HV87" s="1366"/>
      <c r="HW87" s="1366"/>
      <c r="HX87" s="1366"/>
      <c r="HY87" s="1366"/>
      <c r="HZ87" s="1366"/>
      <c r="IA87" s="1366"/>
      <c r="IB87" s="1366"/>
      <c r="IC87" s="1366"/>
      <c r="ID87" s="1366"/>
      <c r="IE87" s="1366"/>
      <c r="IF87" s="1366"/>
      <c r="IG87" s="1366"/>
      <c r="IH87" s="1366"/>
      <c r="II87" s="1366"/>
      <c r="IJ87" s="29"/>
      <c r="IK87" s="30"/>
      <c r="IL87" s="1366"/>
      <c r="IM87" s="1366"/>
      <c r="IN87" s="1366"/>
      <c r="IO87" s="1366"/>
      <c r="IP87" s="1366"/>
      <c r="IQ87" s="1366"/>
      <c r="IR87" s="1366"/>
      <c r="IS87" s="1366"/>
      <c r="IT87" s="1366"/>
      <c r="IU87" s="1366"/>
      <c r="IV87" s="1366"/>
      <c r="IW87" s="1366"/>
      <c r="IX87" s="1366"/>
      <c r="IY87" s="1366"/>
    </row>
    <row r="88" spans="1:259" s="349" customFormat="1" ht="26.1" hidden="1" customHeight="1" x14ac:dyDescent="0.2">
      <c r="A88" s="683">
        <v>24</v>
      </c>
      <c r="B88" s="684" t="s">
        <v>338</v>
      </c>
      <c r="C88" s="685"/>
      <c r="D88" s="686"/>
      <c r="E88" s="686"/>
      <c r="F88" s="687"/>
      <c r="G88" s="686"/>
      <c r="H88" s="687"/>
      <c r="I88" s="686"/>
      <c r="J88" s="687"/>
      <c r="K88" s="686"/>
      <c r="L88" s="687"/>
      <c r="M88" s="686"/>
      <c r="N88" s="687"/>
      <c r="O88" s="686"/>
      <c r="P88" s="687"/>
      <c r="Q88" s="688" t="s">
        <v>715</v>
      </c>
      <c r="R88" s="688"/>
      <c r="S88" s="688"/>
      <c r="T88" s="688"/>
      <c r="U88" s="688"/>
      <c r="V88" s="686"/>
      <c r="W88" s="686"/>
      <c r="X88" s="686"/>
      <c r="Y88" s="686"/>
      <c r="Z88" s="688"/>
      <c r="AA88" s="688"/>
      <c r="AB88" s="688" t="s">
        <v>715</v>
      </c>
      <c r="AC88" s="686" t="s">
        <v>715</v>
      </c>
      <c r="AD88" s="686"/>
      <c r="AE88" s="686"/>
      <c r="AF88" s="686"/>
      <c r="AG88" s="686"/>
      <c r="AH88" s="686"/>
      <c r="AI88" s="671"/>
      <c r="AJ88" s="671"/>
      <c r="AK88" s="671"/>
      <c r="AL88" s="671"/>
      <c r="AM88" s="671"/>
      <c r="AN88" s="671"/>
      <c r="AO88" s="686"/>
      <c r="AT88" s="350"/>
      <c r="AU88" s="350"/>
      <c r="AV88" s="350"/>
      <c r="AW88" s="350"/>
      <c r="AX88" s="350"/>
      <c r="AY88" s="350"/>
      <c r="AZ88" s="351"/>
      <c r="BA88" s="352"/>
      <c r="BB88" s="350"/>
      <c r="BC88" s="350"/>
      <c r="BD88" s="350"/>
      <c r="BE88" s="350"/>
      <c r="BF88" s="350"/>
      <c r="BG88" s="350"/>
      <c r="BH88" s="350"/>
      <c r="BI88" s="350"/>
      <c r="BJ88" s="350"/>
      <c r="BK88" s="350"/>
      <c r="BL88" s="350"/>
      <c r="BM88" s="350"/>
      <c r="BN88" s="350"/>
      <c r="BO88" s="350"/>
      <c r="BP88" s="350"/>
      <c r="BQ88" s="350"/>
      <c r="BR88" s="350"/>
      <c r="BS88" s="350"/>
      <c r="BT88" s="350"/>
      <c r="BU88" s="350"/>
      <c r="BV88" s="350"/>
      <c r="BW88" s="350"/>
      <c r="BX88" s="351"/>
      <c r="BY88" s="352"/>
      <c r="BZ88" s="350"/>
      <c r="CA88" s="350"/>
      <c r="CB88" s="350"/>
      <c r="CC88" s="350"/>
      <c r="CD88" s="350"/>
      <c r="CE88" s="350"/>
      <c r="CF88" s="350"/>
      <c r="CG88" s="350"/>
      <c r="CH88" s="350"/>
      <c r="CI88" s="350"/>
      <c r="CJ88" s="350"/>
      <c r="CK88" s="350"/>
      <c r="CL88" s="350"/>
      <c r="CM88" s="350"/>
      <c r="CN88" s="350"/>
      <c r="CO88" s="350"/>
      <c r="CP88" s="350"/>
      <c r="CQ88" s="350"/>
      <c r="CR88" s="350"/>
      <c r="CS88" s="350"/>
      <c r="CT88" s="350"/>
      <c r="CU88" s="350"/>
      <c r="CV88" s="351"/>
      <c r="CW88" s="352"/>
      <c r="CX88" s="350"/>
      <c r="CY88" s="350"/>
      <c r="CZ88" s="350"/>
      <c r="DA88" s="350"/>
      <c r="DB88" s="350"/>
      <c r="DC88" s="350"/>
      <c r="DD88" s="350"/>
      <c r="DE88" s="350"/>
      <c r="DF88" s="350"/>
      <c r="DG88" s="350"/>
      <c r="DH88" s="350"/>
      <c r="DI88" s="350"/>
      <c r="DJ88" s="350"/>
      <c r="DK88" s="350"/>
      <c r="DL88" s="350"/>
      <c r="DM88" s="350"/>
      <c r="DN88" s="350"/>
      <c r="DO88" s="350"/>
      <c r="DP88" s="350"/>
      <c r="DQ88" s="350"/>
      <c r="DR88" s="350"/>
      <c r="DS88" s="350"/>
      <c r="DT88" s="351"/>
      <c r="DU88" s="352"/>
      <c r="DV88" s="350"/>
      <c r="DW88" s="350"/>
      <c r="DX88" s="350"/>
      <c r="DY88" s="350"/>
      <c r="DZ88" s="350"/>
      <c r="EA88" s="350"/>
      <c r="EB88" s="350"/>
      <c r="EC88" s="350"/>
      <c r="ED88" s="350"/>
      <c r="EE88" s="350"/>
      <c r="EF88" s="350"/>
      <c r="EG88" s="350"/>
      <c r="EH88" s="350"/>
      <c r="EI88" s="350"/>
      <c r="EJ88" s="350"/>
      <c r="EK88" s="350"/>
      <c r="EL88" s="350"/>
      <c r="EM88" s="350"/>
      <c r="EN88" s="350"/>
      <c r="EO88" s="350"/>
      <c r="EP88" s="350"/>
      <c r="EQ88" s="350"/>
      <c r="ER88" s="351"/>
      <c r="ES88" s="352"/>
      <c r="ET88" s="350"/>
      <c r="EU88" s="350"/>
      <c r="EV88" s="350"/>
      <c r="EW88" s="350"/>
      <c r="EX88" s="350"/>
      <c r="EY88" s="350"/>
      <c r="EZ88" s="350"/>
      <c r="FA88" s="350"/>
      <c r="FB88" s="350"/>
      <c r="FC88" s="350"/>
      <c r="FD88" s="350"/>
      <c r="FE88" s="350"/>
      <c r="FF88" s="350"/>
      <c r="FG88" s="350"/>
      <c r="FH88" s="350"/>
      <c r="FI88" s="350"/>
      <c r="FJ88" s="350"/>
      <c r="FK88" s="350"/>
      <c r="FL88" s="350"/>
      <c r="FM88" s="350"/>
      <c r="FN88" s="350"/>
      <c r="FO88" s="350"/>
      <c r="FP88" s="351"/>
      <c r="FQ88" s="352"/>
      <c r="FR88" s="350"/>
      <c r="FS88" s="350"/>
      <c r="FT88" s="350"/>
      <c r="FU88" s="350"/>
      <c r="FV88" s="350"/>
      <c r="FW88" s="350"/>
      <c r="FX88" s="350"/>
      <c r="FY88" s="350"/>
      <c r="FZ88" s="350"/>
      <c r="GA88" s="350"/>
      <c r="GB88" s="350"/>
      <c r="GC88" s="350"/>
      <c r="GD88" s="350"/>
      <c r="GE88" s="350"/>
      <c r="GF88" s="350"/>
      <c r="GG88" s="350"/>
      <c r="GH88" s="350"/>
      <c r="GI88" s="350"/>
      <c r="GJ88" s="350"/>
      <c r="GK88" s="350"/>
      <c r="GL88" s="350"/>
      <c r="GM88" s="350"/>
      <c r="GN88" s="351"/>
      <c r="GO88" s="352"/>
      <c r="GP88" s="350"/>
      <c r="GQ88" s="350"/>
      <c r="GR88" s="350"/>
      <c r="GS88" s="350"/>
      <c r="GT88" s="350"/>
      <c r="GU88" s="350"/>
      <c r="GV88" s="350"/>
      <c r="GW88" s="350"/>
      <c r="GX88" s="350"/>
      <c r="GY88" s="350"/>
      <c r="GZ88" s="350"/>
      <c r="HA88" s="350"/>
      <c r="HB88" s="350"/>
      <c r="HC88" s="350"/>
      <c r="HD88" s="350"/>
      <c r="HE88" s="350"/>
      <c r="HF88" s="350"/>
      <c r="HG88" s="350"/>
      <c r="HH88" s="350"/>
      <c r="HI88" s="350"/>
      <c r="HJ88" s="350"/>
      <c r="HK88" s="350"/>
      <c r="HL88" s="351"/>
      <c r="HM88" s="352"/>
      <c r="HN88" s="350"/>
      <c r="HO88" s="350"/>
      <c r="HP88" s="350"/>
      <c r="HQ88" s="350"/>
      <c r="HR88" s="350"/>
      <c r="HS88" s="350"/>
      <c r="HT88" s="350"/>
      <c r="HU88" s="350"/>
      <c r="HV88" s="350"/>
      <c r="HW88" s="350"/>
      <c r="HX88" s="350"/>
      <c r="HY88" s="350"/>
      <c r="HZ88" s="350"/>
      <c r="IA88" s="350"/>
      <c r="IB88" s="350"/>
      <c r="IC88" s="350"/>
      <c r="ID88" s="350"/>
      <c r="IE88" s="350"/>
      <c r="IF88" s="350"/>
      <c r="IG88" s="350"/>
      <c r="IH88" s="350"/>
      <c r="II88" s="350"/>
      <c r="IJ88" s="351"/>
      <c r="IK88" s="352"/>
      <c r="IL88" s="350"/>
      <c r="IM88" s="350"/>
      <c r="IN88" s="350"/>
      <c r="IO88" s="350"/>
      <c r="IP88" s="350"/>
      <c r="IQ88" s="350"/>
      <c r="IR88" s="350"/>
      <c r="IS88" s="350"/>
      <c r="IT88" s="350"/>
      <c r="IU88" s="350"/>
      <c r="IV88" s="350"/>
      <c r="IW88" s="350"/>
      <c r="IX88" s="350"/>
      <c r="IY88" s="350"/>
    </row>
    <row r="89" spans="1:259" ht="26.1" hidden="1" customHeight="1" x14ac:dyDescent="0.2">
      <c r="A89" s="185"/>
      <c r="B89" s="187" t="s">
        <v>759</v>
      </c>
      <c r="C89" s="201" t="s">
        <v>778</v>
      </c>
      <c r="D89" s="188" t="s">
        <v>729</v>
      </c>
      <c r="E89" s="188"/>
      <c r="F89" s="189"/>
      <c r="G89" s="188"/>
      <c r="H89" s="189"/>
      <c r="I89" s="188">
        <v>5</v>
      </c>
      <c r="J89" s="189"/>
      <c r="K89" s="188"/>
      <c r="L89" s="189"/>
      <c r="M89" s="188"/>
      <c r="N89" s="189"/>
      <c r="O89" s="188"/>
      <c r="P89" s="189"/>
      <c r="Q89" s="190"/>
      <c r="R89" s="190"/>
      <c r="S89" s="190"/>
      <c r="T89" s="190"/>
      <c r="U89" s="190"/>
      <c r="V89" s="210"/>
      <c r="W89" s="210"/>
      <c r="X89" s="210"/>
      <c r="Y89" s="210"/>
      <c r="Z89" s="190"/>
      <c r="AA89" s="190"/>
      <c r="AB89" s="190"/>
      <c r="AC89" s="210"/>
      <c r="AD89" s="210"/>
      <c r="AE89" s="210"/>
      <c r="AF89" s="210"/>
      <c r="AG89" s="210"/>
      <c r="AH89" s="210"/>
      <c r="AI89" s="362"/>
      <c r="AJ89" s="362"/>
      <c r="AK89" s="362"/>
      <c r="AL89" s="362"/>
      <c r="AM89" s="362"/>
      <c r="AN89" s="362"/>
      <c r="AO89" s="192"/>
    </row>
    <row r="90" spans="1:259" ht="17.100000000000001" hidden="1" customHeight="1" x14ac:dyDescent="0.2">
      <c r="A90" s="185"/>
      <c r="B90" s="187" t="s">
        <v>867</v>
      </c>
      <c r="C90" s="201"/>
      <c r="D90" s="188"/>
      <c r="E90" s="188"/>
      <c r="F90" s="189"/>
      <c r="G90" s="188"/>
      <c r="H90" s="189"/>
      <c r="I90" s="188"/>
      <c r="J90" s="189"/>
      <c r="K90" s="188"/>
      <c r="L90" s="189"/>
      <c r="M90" s="188"/>
      <c r="N90" s="189"/>
      <c r="O90" s="188"/>
      <c r="P90" s="189"/>
      <c r="Q90" s="190"/>
      <c r="R90" s="190"/>
      <c r="S90" s="190"/>
      <c r="T90" s="190"/>
      <c r="U90" s="190"/>
      <c r="V90" s="210"/>
      <c r="W90" s="210"/>
      <c r="X90" s="210"/>
      <c r="Y90" s="210"/>
      <c r="Z90" s="190"/>
      <c r="AA90" s="190"/>
      <c r="AB90" s="190"/>
      <c r="AC90" s="210"/>
      <c r="AD90" s="210"/>
      <c r="AE90" s="210"/>
      <c r="AF90" s="210"/>
      <c r="AG90" s="210"/>
      <c r="AH90" s="210"/>
      <c r="AI90" s="362"/>
      <c r="AJ90" s="362"/>
      <c r="AK90" s="362"/>
      <c r="AL90" s="362"/>
      <c r="AM90" s="362"/>
      <c r="AN90" s="362"/>
      <c r="AO90" s="192"/>
    </row>
    <row r="91" spans="1:259" s="344" customFormat="1" ht="17.100000000000001" hidden="1" customHeight="1" x14ac:dyDescent="0.2">
      <c r="A91" s="335">
        <v>25</v>
      </c>
      <c r="B91" s="336" t="s">
        <v>339</v>
      </c>
      <c r="C91" s="345"/>
      <c r="D91" s="341"/>
      <c r="E91" s="341"/>
      <c r="F91" s="340"/>
      <c r="G91" s="341"/>
      <c r="H91" s="340"/>
      <c r="I91" s="341"/>
      <c r="J91" s="340"/>
      <c r="K91" s="341"/>
      <c r="L91" s="340"/>
      <c r="M91" s="341"/>
      <c r="N91" s="340"/>
      <c r="O91" s="341"/>
      <c r="P91" s="340"/>
      <c r="Q91" s="342" t="s">
        <v>715</v>
      </c>
      <c r="R91" s="342"/>
      <c r="S91" s="342"/>
      <c r="T91" s="342"/>
      <c r="U91" s="342"/>
      <c r="V91" s="343"/>
      <c r="W91" s="343"/>
      <c r="X91" s="343"/>
      <c r="Y91" s="343"/>
      <c r="Z91" s="342"/>
      <c r="AA91" s="342"/>
      <c r="AB91" s="342"/>
      <c r="AC91" s="343"/>
      <c r="AD91" s="343" t="s">
        <v>715</v>
      </c>
      <c r="AE91" s="343" t="s">
        <v>715</v>
      </c>
      <c r="AF91" s="343"/>
      <c r="AG91" s="343"/>
      <c r="AH91" s="343"/>
      <c r="AI91" s="362"/>
      <c r="AJ91" s="362"/>
      <c r="AK91" s="362"/>
      <c r="AL91" s="362"/>
      <c r="AM91" s="362"/>
      <c r="AN91" s="362"/>
      <c r="AO91" s="343"/>
    </row>
    <row r="92" spans="1:259" s="325" customFormat="1" ht="26.1" hidden="1" customHeight="1" x14ac:dyDescent="0.2">
      <c r="A92" s="320"/>
      <c r="B92" s="316" t="s">
        <v>760</v>
      </c>
      <c r="C92" s="317" t="s">
        <v>895</v>
      </c>
      <c r="D92" s="318" t="s">
        <v>730</v>
      </c>
      <c r="E92" s="318"/>
      <c r="F92" s="319"/>
      <c r="G92" s="318"/>
      <c r="H92" s="319"/>
      <c r="I92" s="318">
        <v>4</v>
      </c>
      <c r="J92" s="319"/>
      <c r="K92" s="318">
        <v>4</v>
      </c>
      <c r="L92" s="319"/>
      <c r="M92" s="318"/>
      <c r="N92" s="319"/>
      <c r="O92" s="318"/>
      <c r="P92" s="319"/>
      <c r="Q92" s="321"/>
      <c r="R92" s="321"/>
      <c r="S92" s="321"/>
      <c r="T92" s="321"/>
      <c r="U92" s="321"/>
      <c r="V92" s="323"/>
      <c r="W92" s="323"/>
      <c r="X92" s="323"/>
      <c r="Y92" s="323"/>
      <c r="Z92" s="321"/>
      <c r="AA92" s="321"/>
      <c r="AB92" s="321"/>
      <c r="AC92" s="323"/>
      <c r="AD92" s="323"/>
      <c r="AE92" s="323"/>
      <c r="AF92" s="323"/>
      <c r="AG92" s="323"/>
      <c r="AH92" s="323"/>
      <c r="AI92" s="365"/>
      <c r="AJ92" s="365"/>
      <c r="AK92" s="365"/>
      <c r="AL92" s="365"/>
      <c r="AM92" s="365"/>
      <c r="AN92" s="365"/>
      <c r="AO92" s="324"/>
    </row>
    <row r="93" spans="1:259" ht="17.100000000000001" hidden="1" customHeight="1" x14ac:dyDescent="0.2">
      <c r="A93" s="185"/>
      <c r="B93" s="187" t="s">
        <v>867</v>
      </c>
      <c r="C93" s="201"/>
      <c r="D93" s="188"/>
      <c r="E93" s="188"/>
      <c r="F93" s="189"/>
      <c r="G93" s="188"/>
      <c r="H93" s="189"/>
      <c r="I93" s="188"/>
      <c r="J93" s="189"/>
      <c r="K93" s="188"/>
      <c r="L93" s="189"/>
      <c r="M93" s="188"/>
      <c r="N93" s="189"/>
      <c r="O93" s="188"/>
      <c r="P93" s="189"/>
      <c r="Q93" s="190"/>
      <c r="R93" s="190"/>
      <c r="S93" s="190"/>
      <c r="T93" s="190"/>
      <c r="U93" s="190"/>
      <c r="V93" s="210"/>
      <c r="W93" s="210"/>
      <c r="X93" s="210"/>
      <c r="Y93" s="210"/>
      <c r="Z93" s="190"/>
      <c r="AA93" s="190"/>
      <c r="AB93" s="190"/>
      <c r="AC93" s="210"/>
      <c r="AD93" s="210"/>
      <c r="AE93" s="210"/>
      <c r="AF93" s="210"/>
      <c r="AG93" s="210"/>
      <c r="AH93" s="210"/>
      <c r="AI93" s="362"/>
      <c r="AJ93" s="362"/>
      <c r="AK93" s="362"/>
      <c r="AL93" s="362"/>
      <c r="AM93" s="362"/>
      <c r="AN93" s="362"/>
      <c r="AO93" s="192"/>
    </row>
    <row r="94" spans="1:259" s="349" customFormat="1" ht="26.1" hidden="1" customHeight="1" x14ac:dyDescent="0.2">
      <c r="A94" s="335">
        <v>26</v>
      </c>
      <c r="B94" s="336" t="s">
        <v>340</v>
      </c>
      <c r="C94" s="345"/>
      <c r="D94" s="346"/>
      <c r="E94" s="346"/>
      <c r="F94" s="347"/>
      <c r="G94" s="346"/>
      <c r="H94" s="347"/>
      <c r="I94" s="346"/>
      <c r="J94" s="347"/>
      <c r="K94" s="346"/>
      <c r="L94" s="347"/>
      <c r="M94" s="346"/>
      <c r="N94" s="347"/>
      <c r="O94" s="346"/>
      <c r="P94" s="347"/>
      <c r="Q94" s="348"/>
      <c r="R94" s="348"/>
      <c r="S94" s="348"/>
      <c r="T94" s="348"/>
      <c r="U94" s="348"/>
      <c r="V94" s="346"/>
      <c r="W94" s="346"/>
      <c r="X94" s="346"/>
      <c r="Y94" s="346"/>
      <c r="Z94" s="348"/>
      <c r="AA94" s="348"/>
      <c r="AB94" s="348"/>
      <c r="AC94" s="346"/>
      <c r="AD94" s="346"/>
      <c r="AE94" s="346" t="s">
        <v>715</v>
      </c>
      <c r="AF94" s="346"/>
      <c r="AG94" s="346"/>
      <c r="AH94" s="346"/>
      <c r="AI94" s="364"/>
      <c r="AJ94" s="364"/>
      <c r="AK94" s="364"/>
      <c r="AL94" s="364"/>
      <c r="AM94" s="364"/>
      <c r="AN94" s="364"/>
      <c r="AO94" s="346"/>
      <c r="AT94" s="350"/>
      <c r="AU94" s="350"/>
      <c r="AV94" s="350"/>
      <c r="AW94" s="350"/>
      <c r="AX94" s="350"/>
      <c r="AY94" s="350"/>
      <c r="AZ94" s="351"/>
      <c r="BA94" s="352"/>
      <c r="BB94" s="350"/>
      <c r="BC94" s="350"/>
      <c r="BD94" s="350"/>
      <c r="BE94" s="350"/>
      <c r="BF94" s="350"/>
      <c r="BG94" s="350"/>
      <c r="BH94" s="350"/>
      <c r="BI94" s="350"/>
      <c r="BJ94" s="350"/>
      <c r="BK94" s="350"/>
      <c r="BL94" s="350"/>
      <c r="BM94" s="350"/>
      <c r="BN94" s="350"/>
      <c r="BO94" s="350"/>
      <c r="BP94" s="350"/>
      <c r="BQ94" s="350"/>
      <c r="BR94" s="350"/>
      <c r="BS94" s="350"/>
      <c r="BT94" s="350"/>
      <c r="BU94" s="350"/>
      <c r="BV94" s="350"/>
      <c r="BW94" s="350"/>
      <c r="BX94" s="351"/>
      <c r="BY94" s="352"/>
      <c r="BZ94" s="350"/>
      <c r="CA94" s="350"/>
      <c r="CB94" s="350"/>
      <c r="CC94" s="350"/>
      <c r="CD94" s="350"/>
      <c r="CE94" s="350"/>
      <c r="CF94" s="350"/>
      <c r="CG94" s="350"/>
      <c r="CH94" s="350"/>
      <c r="CI94" s="350"/>
      <c r="CJ94" s="350"/>
      <c r="CK94" s="350"/>
      <c r="CL94" s="350"/>
      <c r="CM94" s="350"/>
      <c r="CN94" s="350"/>
      <c r="CO94" s="350"/>
      <c r="CP94" s="350"/>
      <c r="CQ94" s="350"/>
      <c r="CR94" s="350"/>
      <c r="CS94" s="350"/>
      <c r="CT94" s="350"/>
      <c r="CU94" s="350"/>
      <c r="CV94" s="351"/>
      <c r="CW94" s="352"/>
      <c r="CX94" s="350"/>
      <c r="CY94" s="350"/>
      <c r="CZ94" s="350"/>
      <c r="DA94" s="350"/>
      <c r="DB94" s="350"/>
      <c r="DC94" s="350"/>
      <c r="DD94" s="350"/>
      <c r="DE94" s="350"/>
      <c r="DF94" s="350"/>
      <c r="DG94" s="350"/>
      <c r="DH94" s="350"/>
      <c r="DI94" s="350"/>
      <c r="DJ94" s="350"/>
      <c r="DK94" s="350"/>
      <c r="DL94" s="350"/>
      <c r="DM94" s="350"/>
      <c r="DN94" s="350"/>
      <c r="DO94" s="350"/>
      <c r="DP94" s="350"/>
      <c r="DQ94" s="350"/>
      <c r="DR94" s="350"/>
      <c r="DS94" s="350"/>
      <c r="DT94" s="351"/>
      <c r="DU94" s="352"/>
      <c r="DV94" s="350"/>
      <c r="DW94" s="350"/>
      <c r="DX94" s="350"/>
      <c r="DY94" s="350"/>
      <c r="DZ94" s="350"/>
      <c r="EA94" s="350"/>
      <c r="EB94" s="350"/>
      <c r="EC94" s="350"/>
      <c r="ED94" s="350"/>
      <c r="EE94" s="350"/>
      <c r="EF94" s="350"/>
      <c r="EG94" s="350"/>
      <c r="EH94" s="350"/>
      <c r="EI94" s="350"/>
      <c r="EJ94" s="350"/>
      <c r="EK94" s="350"/>
      <c r="EL94" s="350"/>
      <c r="EM94" s="350"/>
      <c r="EN94" s="350"/>
      <c r="EO94" s="350"/>
      <c r="EP94" s="350"/>
      <c r="EQ94" s="350"/>
      <c r="ER94" s="351"/>
      <c r="ES94" s="352"/>
      <c r="ET94" s="350"/>
      <c r="EU94" s="350"/>
      <c r="EV94" s="350"/>
      <c r="EW94" s="350"/>
      <c r="EX94" s="350"/>
      <c r="EY94" s="350"/>
      <c r="EZ94" s="350"/>
      <c r="FA94" s="350"/>
      <c r="FB94" s="350"/>
      <c r="FC94" s="350"/>
      <c r="FD94" s="350"/>
      <c r="FE94" s="350"/>
      <c r="FF94" s="350"/>
      <c r="FG94" s="350"/>
      <c r="FH94" s="350"/>
      <c r="FI94" s="350"/>
      <c r="FJ94" s="350"/>
      <c r="FK94" s="350"/>
      <c r="FL94" s="350"/>
      <c r="FM94" s="350"/>
      <c r="FN94" s="350"/>
      <c r="FO94" s="350"/>
      <c r="FP94" s="351"/>
      <c r="FQ94" s="352"/>
      <c r="FR94" s="350"/>
      <c r="FS94" s="350"/>
      <c r="FT94" s="350"/>
      <c r="FU94" s="350"/>
      <c r="FV94" s="350"/>
      <c r="FW94" s="350"/>
      <c r="FX94" s="350"/>
      <c r="FY94" s="350"/>
      <c r="FZ94" s="350"/>
      <c r="GA94" s="350"/>
      <c r="GB94" s="350"/>
      <c r="GC94" s="350"/>
      <c r="GD94" s="350"/>
      <c r="GE94" s="350"/>
      <c r="GF94" s="350"/>
      <c r="GG94" s="350"/>
      <c r="GH94" s="350"/>
      <c r="GI94" s="350"/>
      <c r="GJ94" s="350"/>
      <c r="GK94" s="350"/>
      <c r="GL94" s="350"/>
      <c r="GM94" s="350"/>
      <c r="GN94" s="351"/>
      <c r="GO94" s="352"/>
      <c r="GP94" s="350"/>
      <c r="GQ94" s="350"/>
      <c r="GR94" s="350"/>
      <c r="GS94" s="350"/>
      <c r="GT94" s="350"/>
      <c r="GU94" s="350"/>
      <c r="GV94" s="350"/>
      <c r="GW94" s="350"/>
      <c r="GX94" s="350"/>
      <c r="GY94" s="350"/>
      <c r="GZ94" s="350"/>
      <c r="HA94" s="350"/>
      <c r="HB94" s="350"/>
      <c r="HC94" s="350"/>
      <c r="HD94" s="350"/>
      <c r="HE94" s="350"/>
      <c r="HF94" s="350"/>
      <c r="HG94" s="350"/>
      <c r="HH94" s="350"/>
      <c r="HI94" s="350"/>
      <c r="HJ94" s="350"/>
      <c r="HK94" s="350"/>
      <c r="HL94" s="351"/>
      <c r="HM94" s="352"/>
      <c r="HN94" s="350"/>
      <c r="HO94" s="350"/>
      <c r="HP94" s="350"/>
      <c r="HQ94" s="350"/>
      <c r="HR94" s="350"/>
      <c r="HS94" s="350"/>
      <c r="HT94" s="350"/>
      <c r="HU94" s="350"/>
      <c r="HV94" s="350"/>
      <c r="HW94" s="350"/>
      <c r="HX94" s="350"/>
      <c r="HY94" s="350"/>
      <c r="HZ94" s="350"/>
      <c r="IA94" s="350"/>
      <c r="IB94" s="350"/>
      <c r="IC94" s="350"/>
      <c r="ID94" s="350"/>
      <c r="IE94" s="350"/>
      <c r="IF94" s="350"/>
      <c r="IG94" s="350"/>
      <c r="IH94" s="350"/>
      <c r="II94" s="350"/>
      <c r="IJ94" s="351"/>
      <c r="IK94" s="352"/>
      <c r="IL94" s="350"/>
      <c r="IM94" s="350"/>
      <c r="IN94" s="350"/>
      <c r="IO94" s="350"/>
      <c r="IP94" s="350"/>
      <c r="IQ94" s="350"/>
      <c r="IR94" s="350"/>
      <c r="IS94" s="350"/>
      <c r="IT94" s="350"/>
      <c r="IU94" s="350"/>
      <c r="IV94" s="350"/>
      <c r="IW94" s="350"/>
      <c r="IX94" s="350"/>
      <c r="IY94" s="350"/>
    </row>
    <row r="95" spans="1:259" s="325" customFormat="1" ht="17.100000000000001" hidden="1" customHeight="1" x14ac:dyDescent="0.2">
      <c r="A95" s="320"/>
      <c r="B95" s="316" t="s">
        <v>761</v>
      </c>
      <c r="C95" s="317" t="s">
        <v>790</v>
      </c>
      <c r="D95" s="318" t="s">
        <v>731</v>
      </c>
      <c r="E95" s="318">
        <v>16</v>
      </c>
      <c r="F95" s="319">
        <v>0</v>
      </c>
      <c r="G95" s="318">
        <v>16</v>
      </c>
      <c r="H95" s="319"/>
      <c r="I95" s="318">
        <v>16</v>
      </c>
      <c r="J95" s="319"/>
      <c r="K95" s="318">
        <v>16</v>
      </c>
      <c r="L95" s="319"/>
      <c r="M95" s="318"/>
      <c r="N95" s="319"/>
      <c r="O95" s="318"/>
      <c r="P95" s="319"/>
      <c r="Q95" s="321"/>
      <c r="R95" s="321"/>
      <c r="S95" s="321"/>
      <c r="T95" s="321"/>
      <c r="U95" s="321"/>
      <c r="V95" s="323"/>
      <c r="W95" s="323"/>
      <c r="X95" s="323"/>
      <c r="Y95" s="323"/>
      <c r="Z95" s="321"/>
      <c r="AA95" s="321"/>
      <c r="AB95" s="321"/>
      <c r="AC95" s="323"/>
      <c r="AD95" s="323"/>
      <c r="AE95" s="323"/>
      <c r="AF95" s="323"/>
      <c r="AG95" s="323"/>
      <c r="AH95" s="323"/>
      <c r="AI95" s="365"/>
      <c r="AJ95" s="365"/>
      <c r="AK95" s="365"/>
      <c r="AL95" s="365"/>
      <c r="AM95" s="365"/>
      <c r="AN95" s="365"/>
      <c r="AO95" s="324"/>
    </row>
    <row r="96" spans="1:259" ht="17.100000000000001" hidden="1" customHeight="1" x14ac:dyDescent="0.2">
      <c r="A96" s="185"/>
      <c r="B96" s="187" t="s">
        <v>867</v>
      </c>
      <c r="C96" s="201"/>
      <c r="D96" s="188"/>
      <c r="E96" s="188"/>
      <c r="F96" s="189"/>
      <c r="G96" s="188"/>
      <c r="H96" s="189"/>
      <c r="I96" s="188"/>
      <c r="J96" s="189"/>
      <c r="K96" s="188"/>
      <c r="L96" s="189"/>
      <c r="M96" s="188"/>
      <c r="N96" s="189"/>
      <c r="O96" s="188"/>
      <c r="P96" s="189"/>
      <c r="Q96" s="190"/>
      <c r="R96" s="190"/>
      <c r="S96" s="190"/>
      <c r="T96" s="190"/>
      <c r="U96" s="190"/>
      <c r="V96" s="210"/>
      <c r="W96" s="210"/>
      <c r="X96" s="210"/>
      <c r="Y96" s="210"/>
      <c r="Z96" s="190"/>
      <c r="AA96" s="190"/>
      <c r="AB96" s="190"/>
      <c r="AC96" s="210"/>
      <c r="AD96" s="210"/>
      <c r="AE96" s="210"/>
      <c r="AF96" s="210"/>
      <c r="AG96" s="210"/>
      <c r="AH96" s="210"/>
      <c r="AI96" s="362"/>
      <c r="AJ96" s="362"/>
      <c r="AK96" s="362"/>
      <c r="AL96" s="362"/>
      <c r="AM96" s="362"/>
      <c r="AN96" s="362"/>
      <c r="AO96" s="192"/>
    </row>
    <row r="97" spans="1:259" s="344" customFormat="1" ht="17.100000000000001" hidden="1" customHeight="1" x14ac:dyDescent="0.2">
      <c r="A97" s="335">
        <v>27</v>
      </c>
      <c r="B97" s="336" t="s">
        <v>341</v>
      </c>
      <c r="C97" s="345"/>
      <c r="D97" s="341"/>
      <c r="E97" s="341"/>
      <c r="F97" s="340"/>
      <c r="G97" s="341"/>
      <c r="H97" s="340"/>
      <c r="I97" s="341"/>
      <c r="J97" s="340"/>
      <c r="K97" s="341"/>
      <c r="L97" s="340"/>
      <c r="M97" s="341"/>
      <c r="N97" s="340"/>
      <c r="O97" s="341"/>
      <c r="P97" s="340"/>
      <c r="Q97" s="342"/>
      <c r="R97" s="342"/>
      <c r="S97" s="342"/>
      <c r="T97" s="342"/>
      <c r="U97" s="342"/>
      <c r="V97" s="343"/>
      <c r="W97" s="343"/>
      <c r="X97" s="343"/>
      <c r="Y97" s="343"/>
      <c r="Z97" s="342"/>
      <c r="AA97" s="342"/>
      <c r="AB97" s="342"/>
      <c r="AC97" s="343"/>
      <c r="AD97" s="343"/>
      <c r="AE97" s="343" t="s">
        <v>715</v>
      </c>
      <c r="AF97" s="343"/>
      <c r="AG97" s="343"/>
      <c r="AH97" s="343"/>
      <c r="AI97" s="362"/>
      <c r="AJ97" s="362"/>
      <c r="AK97" s="362"/>
      <c r="AL97" s="362"/>
      <c r="AM97" s="362"/>
      <c r="AN97" s="362"/>
      <c r="AO97" s="343"/>
    </row>
    <row r="98" spans="1:259" s="325" customFormat="1" ht="26.1" hidden="1" customHeight="1" x14ac:dyDescent="0.2">
      <c r="A98" s="320"/>
      <c r="B98" s="316" t="s">
        <v>762</v>
      </c>
      <c r="C98" s="317" t="s">
        <v>895</v>
      </c>
      <c r="D98" s="318" t="s">
        <v>732</v>
      </c>
      <c r="E98" s="318"/>
      <c r="F98" s="319"/>
      <c r="G98" s="318">
        <v>1</v>
      </c>
      <c r="H98" s="319"/>
      <c r="I98" s="318">
        <v>1</v>
      </c>
      <c r="J98" s="319"/>
      <c r="K98" s="318">
        <v>1</v>
      </c>
      <c r="L98" s="319"/>
      <c r="M98" s="318"/>
      <c r="N98" s="319"/>
      <c r="O98" s="318"/>
      <c r="P98" s="319"/>
      <c r="Q98" s="321"/>
      <c r="R98" s="321"/>
      <c r="S98" s="321"/>
      <c r="T98" s="321"/>
      <c r="U98" s="321"/>
      <c r="V98" s="323"/>
      <c r="W98" s="323"/>
      <c r="X98" s="323"/>
      <c r="Y98" s="323"/>
      <c r="Z98" s="321"/>
      <c r="AA98" s="321"/>
      <c r="AB98" s="321"/>
      <c r="AC98" s="323"/>
      <c r="AD98" s="323"/>
      <c r="AE98" s="323"/>
      <c r="AF98" s="323"/>
      <c r="AG98" s="323"/>
      <c r="AH98" s="323"/>
      <c r="AI98" s="365"/>
      <c r="AJ98" s="365"/>
      <c r="AK98" s="365"/>
      <c r="AL98" s="365"/>
      <c r="AM98" s="365"/>
      <c r="AN98" s="365"/>
      <c r="AO98" s="324"/>
    </row>
    <row r="99" spans="1:259" ht="17.100000000000001" hidden="1" customHeight="1" x14ac:dyDescent="0.2">
      <c r="A99" s="185"/>
      <c r="B99" s="187" t="s">
        <v>867</v>
      </c>
      <c r="C99" s="201"/>
      <c r="D99" s="188"/>
      <c r="E99" s="188"/>
      <c r="F99" s="189"/>
      <c r="G99" s="188"/>
      <c r="H99" s="189"/>
      <c r="I99" s="188"/>
      <c r="J99" s="189"/>
      <c r="K99" s="188"/>
      <c r="L99" s="189"/>
      <c r="M99" s="188"/>
      <c r="N99" s="189"/>
      <c r="O99" s="188"/>
      <c r="P99" s="189"/>
      <c r="Q99" s="190"/>
      <c r="R99" s="190"/>
      <c r="S99" s="190"/>
      <c r="T99" s="190"/>
      <c r="U99" s="190"/>
      <c r="V99" s="210"/>
      <c r="W99" s="210"/>
      <c r="X99" s="210"/>
      <c r="Y99" s="210"/>
      <c r="Z99" s="190"/>
      <c r="AA99" s="190"/>
      <c r="AB99" s="190"/>
      <c r="AC99" s="210"/>
      <c r="AD99" s="210"/>
      <c r="AE99" s="210"/>
      <c r="AF99" s="210"/>
      <c r="AG99" s="210"/>
      <c r="AH99" s="210"/>
      <c r="AI99" s="362"/>
      <c r="AJ99" s="362"/>
      <c r="AK99" s="362"/>
      <c r="AL99" s="362"/>
      <c r="AM99" s="362"/>
      <c r="AN99" s="362"/>
      <c r="AO99" s="192"/>
    </row>
    <row r="100" spans="1:259" s="31" customFormat="1" ht="26.1" customHeight="1" x14ac:dyDescent="0.2">
      <c r="A100" s="185">
        <v>28</v>
      </c>
      <c r="B100" s="125" t="s">
        <v>733</v>
      </c>
      <c r="C100" s="229"/>
      <c r="D100" s="184"/>
      <c r="E100" s="184"/>
      <c r="F100" s="712"/>
      <c r="G100" s="724"/>
      <c r="H100" s="712"/>
      <c r="I100" s="725"/>
      <c r="J100" s="712"/>
      <c r="K100" s="724"/>
      <c r="L100" s="712"/>
      <c r="M100" s="184"/>
      <c r="N100" s="712"/>
      <c r="O100" s="184"/>
      <c r="P100" s="712"/>
      <c r="Q100" s="186" t="s">
        <v>715</v>
      </c>
      <c r="R100" s="186"/>
      <c r="S100" s="186"/>
      <c r="T100" s="186"/>
      <c r="U100" s="186"/>
      <c r="V100" s="184"/>
      <c r="W100" s="184"/>
      <c r="X100" s="184"/>
      <c r="Y100" s="184"/>
      <c r="Z100" s="186"/>
      <c r="AA100" s="186"/>
      <c r="AB100" s="186"/>
      <c r="AC100" s="184"/>
      <c r="AD100" s="184"/>
      <c r="AE100" s="184" t="s">
        <v>715</v>
      </c>
      <c r="AF100" s="184"/>
      <c r="AG100" s="184"/>
      <c r="AH100" s="184"/>
      <c r="AI100" s="364"/>
      <c r="AJ100" s="364"/>
      <c r="AK100" s="364"/>
      <c r="AL100" s="364" t="s">
        <v>911</v>
      </c>
      <c r="AM100" s="364"/>
      <c r="AN100" s="364"/>
      <c r="AO100" s="184"/>
      <c r="AT100" s="327"/>
      <c r="AU100" s="327"/>
      <c r="AV100" s="327"/>
      <c r="AW100" s="327"/>
      <c r="AX100" s="327"/>
      <c r="AY100" s="327"/>
      <c r="AZ100" s="29"/>
      <c r="BA100" s="30"/>
      <c r="BB100" s="327"/>
      <c r="BC100" s="327"/>
      <c r="BD100" s="327"/>
      <c r="BE100" s="327"/>
      <c r="BF100" s="327"/>
      <c r="BG100" s="327"/>
      <c r="BH100" s="327"/>
      <c r="BI100" s="327"/>
      <c r="BJ100" s="327"/>
      <c r="BK100" s="327"/>
      <c r="BL100" s="327"/>
      <c r="BM100" s="327"/>
      <c r="BN100" s="327"/>
      <c r="BO100" s="327"/>
      <c r="BP100" s="327"/>
      <c r="BQ100" s="327"/>
      <c r="BR100" s="327"/>
      <c r="BS100" s="327"/>
      <c r="BT100" s="327"/>
      <c r="BU100" s="327"/>
      <c r="BV100" s="327"/>
      <c r="BW100" s="327"/>
      <c r="BX100" s="29"/>
      <c r="BY100" s="30"/>
      <c r="BZ100" s="327"/>
      <c r="CA100" s="327"/>
      <c r="CB100" s="327"/>
      <c r="CC100" s="327"/>
      <c r="CD100" s="327"/>
      <c r="CE100" s="327"/>
      <c r="CF100" s="327"/>
      <c r="CG100" s="327"/>
      <c r="CH100" s="327"/>
      <c r="CI100" s="327"/>
      <c r="CJ100" s="327"/>
      <c r="CK100" s="327"/>
      <c r="CL100" s="327"/>
      <c r="CM100" s="327"/>
      <c r="CN100" s="327"/>
      <c r="CO100" s="327"/>
      <c r="CP100" s="327"/>
      <c r="CQ100" s="327"/>
      <c r="CR100" s="327"/>
      <c r="CS100" s="327"/>
      <c r="CT100" s="327"/>
      <c r="CU100" s="327"/>
      <c r="CV100" s="29"/>
      <c r="CW100" s="30"/>
      <c r="CX100" s="327"/>
      <c r="CY100" s="327"/>
      <c r="CZ100" s="327"/>
      <c r="DA100" s="327"/>
      <c r="DB100" s="327"/>
      <c r="DC100" s="327"/>
      <c r="DD100" s="327"/>
      <c r="DE100" s="327"/>
      <c r="DF100" s="327"/>
      <c r="DG100" s="327"/>
      <c r="DH100" s="327"/>
      <c r="DI100" s="327"/>
      <c r="DJ100" s="327"/>
      <c r="DK100" s="327"/>
      <c r="DL100" s="327"/>
      <c r="DM100" s="327"/>
      <c r="DN100" s="327"/>
      <c r="DO100" s="327"/>
      <c r="DP100" s="327"/>
      <c r="DQ100" s="327"/>
      <c r="DR100" s="327"/>
      <c r="DS100" s="327"/>
      <c r="DT100" s="29"/>
      <c r="DU100" s="30"/>
      <c r="DV100" s="327"/>
      <c r="DW100" s="327"/>
      <c r="DX100" s="327"/>
      <c r="DY100" s="327"/>
      <c r="DZ100" s="327"/>
      <c r="EA100" s="327"/>
      <c r="EB100" s="327"/>
      <c r="EC100" s="327"/>
      <c r="ED100" s="327"/>
      <c r="EE100" s="327"/>
      <c r="EF100" s="327"/>
      <c r="EG100" s="327"/>
      <c r="EH100" s="327"/>
      <c r="EI100" s="327"/>
      <c r="EJ100" s="327"/>
      <c r="EK100" s="327"/>
      <c r="EL100" s="327"/>
      <c r="EM100" s="327"/>
      <c r="EN100" s="327"/>
      <c r="EO100" s="327"/>
      <c r="EP100" s="327"/>
      <c r="EQ100" s="327"/>
      <c r="ER100" s="29"/>
      <c r="ES100" s="30"/>
      <c r="ET100" s="327"/>
      <c r="EU100" s="327"/>
      <c r="EV100" s="327"/>
      <c r="EW100" s="327"/>
      <c r="EX100" s="327"/>
      <c r="EY100" s="327"/>
      <c r="EZ100" s="327"/>
      <c r="FA100" s="327"/>
      <c r="FB100" s="327"/>
      <c r="FC100" s="327"/>
      <c r="FD100" s="327"/>
      <c r="FE100" s="327"/>
      <c r="FF100" s="327"/>
      <c r="FG100" s="327"/>
      <c r="FH100" s="327"/>
      <c r="FI100" s="327"/>
      <c r="FJ100" s="327"/>
      <c r="FK100" s="327"/>
      <c r="FL100" s="327"/>
      <c r="FM100" s="327"/>
      <c r="FN100" s="327"/>
      <c r="FO100" s="327"/>
      <c r="FP100" s="29"/>
      <c r="FQ100" s="30"/>
      <c r="FR100" s="327"/>
      <c r="FS100" s="327"/>
      <c r="FT100" s="327"/>
      <c r="FU100" s="327"/>
      <c r="FV100" s="327"/>
      <c r="FW100" s="327"/>
      <c r="FX100" s="327"/>
      <c r="FY100" s="327"/>
      <c r="FZ100" s="327"/>
      <c r="GA100" s="327"/>
      <c r="GB100" s="327"/>
      <c r="GC100" s="327"/>
      <c r="GD100" s="327"/>
      <c r="GE100" s="327"/>
      <c r="GF100" s="327"/>
      <c r="GG100" s="327"/>
      <c r="GH100" s="327"/>
      <c r="GI100" s="327"/>
      <c r="GJ100" s="327"/>
      <c r="GK100" s="327"/>
      <c r="GL100" s="327"/>
      <c r="GM100" s="327"/>
      <c r="GN100" s="29"/>
      <c r="GO100" s="30"/>
      <c r="GP100" s="327"/>
      <c r="GQ100" s="327"/>
      <c r="GR100" s="327"/>
      <c r="GS100" s="327"/>
      <c r="GT100" s="327"/>
      <c r="GU100" s="327"/>
      <c r="GV100" s="327"/>
      <c r="GW100" s="327"/>
      <c r="GX100" s="327"/>
      <c r="GY100" s="327"/>
      <c r="GZ100" s="327"/>
      <c r="HA100" s="327"/>
      <c r="HB100" s="327"/>
      <c r="HC100" s="327"/>
      <c r="HD100" s="327"/>
      <c r="HE100" s="327"/>
      <c r="HF100" s="327"/>
      <c r="HG100" s="327"/>
      <c r="HH100" s="327"/>
      <c r="HI100" s="327"/>
      <c r="HJ100" s="327"/>
      <c r="HK100" s="327"/>
      <c r="HL100" s="29"/>
      <c r="HM100" s="30"/>
      <c r="HN100" s="327"/>
      <c r="HO100" s="327"/>
      <c r="HP100" s="327"/>
      <c r="HQ100" s="327"/>
      <c r="HR100" s="327"/>
      <c r="HS100" s="327"/>
      <c r="HT100" s="327"/>
      <c r="HU100" s="327"/>
      <c r="HV100" s="327"/>
      <c r="HW100" s="327"/>
      <c r="HX100" s="327"/>
      <c r="HY100" s="327"/>
      <c r="HZ100" s="327"/>
      <c r="IA100" s="327"/>
      <c r="IB100" s="327"/>
      <c r="IC100" s="327"/>
      <c r="ID100" s="327"/>
      <c r="IE100" s="327"/>
      <c r="IF100" s="327"/>
      <c r="IG100" s="327"/>
      <c r="IH100" s="327"/>
      <c r="II100" s="327"/>
      <c r="IJ100" s="29"/>
      <c r="IK100" s="30"/>
      <c r="IL100" s="327"/>
      <c r="IM100" s="327"/>
      <c r="IN100" s="327"/>
      <c r="IO100" s="327"/>
      <c r="IP100" s="327"/>
      <c r="IQ100" s="327"/>
      <c r="IR100" s="327"/>
      <c r="IS100" s="327"/>
      <c r="IT100" s="327"/>
      <c r="IU100" s="327"/>
      <c r="IV100" s="327"/>
      <c r="IW100" s="327"/>
      <c r="IX100" s="327"/>
      <c r="IY100" s="327"/>
    </row>
    <row r="101" spans="1:259" ht="26.1" customHeight="1" x14ac:dyDescent="0.2">
      <c r="A101" s="185"/>
      <c r="B101" s="1146" t="s">
        <v>1358</v>
      </c>
      <c r="C101" s="1149" t="s">
        <v>895</v>
      </c>
      <c r="D101" s="1148">
        <v>22</v>
      </c>
      <c r="E101" s="188"/>
      <c r="F101" s="706"/>
      <c r="G101" s="717"/>
      <c r="H101" s="706"/>
      <c r="I101" s="1148">
        <v>4</v>
      </c>
      <c r="J101" s="712">
        <v>9</v>
      </c>
      <c r="K101" s="1148">
        <v>5</v>
      </c>
      <c r="L101" s="712">
        <v>8</v>
      </c>
      <c r="M101" s="1148">
        <v>13</v>
      </c>
      <c r="N101" s="712">
        <f>22-J101-L101</f>
        <v>5</v>
      </c>
      <c r="O101" s="188"/>
      <c r="P101" s="706"/>
      <c r="Q101" s="190"/>
      <c r="R101" s="190"/>
      <c r="S101" s="190"/>
      <c r="T101" s="190"/>
      <c r="U101" s="190"/>
      <c r="V101" s="210"/>
      <c r="W101" s="210"/>
      <c r="X101" s="210"/>
      <c r="Y101" s="210"/>
      <c r="Z101" s="190"/>
      <c r="AA101" s="190"/>
      <c r="AB101" s="190"/>
      <c r="AC101" s="210"/>
      <c r="AD101" s="210"/>
      <c r="AE101" s="210"/>
      <c r="AF101" s="210"/>
      <c r="AG101" s="210"/>
      <c r="AH101" s="210"/>
      <c r="AI101" s="362"/>
      <c r="AJ101" s="362"/>
      <c r="AK101" s="362"/>
      <c r="AL101" s="362"/>
      <c r="AM101" s="362"/>
      <c r="AN101" s="362"/>
      <c r="AO101" s="192"/>
    </row>
    <row r="102" spans="1:259" s="344" customFormat="1" ht="26.1" hidden="1" customHeight="1" x14ac:dyDescent="0.2">
      <c r="A102" s="335">
        <v>29</v>
      </c>
      <c r="B102" s="336" t="s">
        <v>343</v>
      </c>
      <c r="C102" s="345"/>
      <c r="D102" s="354" t="s">
        <v>734</v>
      </c>
      <c r="E102" s="341"/>
      <c r="F102" s="708"/>
      <c r="G102" s="717"/>
      <c r="H102" s="708"/>
      <c r="I102" s="716"/>
      <c r="J102" s="708"/>
      <c r="K102" s="717">
        <v>1</v>
      </c>
      <c r="L102" s="708"/>
      <c r="M102" s="341"/>
      <c r="N102" s="340"/>
      <c r="O102" s="341"/>
      <c r="P102" s="708"/>
      <c r="Q102" s="342" t="s">
        <v>715</v>
      </c>
      <c r="R102" s="342"/>
      <c r="S102" s="342"/>
      <c r="T102" s="342"/>
      <c r="U102" s="342"/>
      <c r="V102" s="343"/>
      <c r="W102" s="343"/>
      <c r="X102" s="343"/>
      <c r="Y102" s="343"/>
      <c r="Z102" s="342"/>
      <c r="AA102" s="342"/>
      <c r="AB102" s="342"/>
      <c r="AC102" s="343"/>
      <c r="AD102" s="343"/>
      <c r="AE102" s="343"/>
      <c r="AF102" s="343"/>
      <c r="AG102" s="343"/>
      <c r="AH102" s="343"/>
      <c r="AI102" s="362"/>
      <c r="AJ102" s="362"/>
      <c r="AK102" s="362"/>
      <c r="AL102" s="362"/>
      <c r="AM102" s="362"/>
      <c r="AN102" s="362"/>
      <c r="AO102" s="343"/>
    </row>
    <row r="103" spans="1:259" s="325" customFormat="1" ht="17.100000000000001" hidden="1" customHeight="1" x14ac:dyDescent="0.2">
      <c r="A103" s="320"/>
      <c r="B103" s="355" t="s">
        <v>743</v>
      </c>
      <c r="C103" s="356"/>
      <c r="D103" s="318"/>
      <c r="E103" s="318"/>
      <c r="F103" s="707"/>
      <c r="G103" s="718"/>
      <c r="H103" s="707"/>
      <c r="I103" s="715"/>
      <c r="J103" s="707"/>
      <c r="K103" s="718"/>
      <c r="L103" s="707"/>
      <c r="M103" s="318"/>
      <c r="N103" s="319"/>
      <c r="O103" s="318"/>
      <c r="P103" s="707"/>
      <c r="Q103" s="321"/>
      <c r="R103" s="321"/>
      <c r="S103" s="321"/>
      <c r="T103" s="321"/>
      <c r="U103" s="321"/>
      <c r="V103" s="323"/>
      <c r="W103" s="323"/>
      <c r="X103" s="323"/>
      <c r="Y103" s="323"/>
      <c r="Z103" s="321"/>
      <c r="AA103" s="321"/>
      <c r="AB103" s="321"/>
      <c r="AC103" s="323"/>
      <c r="AD103" s="323"/>
      <c r="AE103" s="323"/>
      <c r="AF103" s="323"/>
      <c r="AG103" s="323"/>
      <c r="AH103" s="323"/>
      <c r="AI103" s="365"/>
      <c r="AJ103" s="365"/>
      <c r="AK103" s="365"/>
      <c r="AL103" s="365"/>
      <c r="AM103" s="365"/>
      <c r="AN103" s="365"/>
      <c r="AO103" s="324"/>
    </row>
    <row r="104" spans="1:259" ht="17.100000000000001" hidden="1" customHeight="1" x14ac:dyDescent="0.2">
      <c r="A104" s="185"/>
      <c r="B104" s="187" t="s">
        <v>867</v>
      </c>
      <c r="C104" s="201"/>
      <c r="D104" s="188"/>
      <c r="E104" s="188"/>
      <c r="F104" s="706"/>
      <c r="G104" s="717"/>
      <c r="H104" s="706"/>
      <c r="I104" s="716"/>
      <c r="J104" s="706"/>
      <c r="K104" s="717"/>
      <c r="L104" s="706"/>
      <c r="M104" s="188"/>
      <c r="N104" s="189"/>
      <c r="O104" s="188"/>
      <c r="P104" s="706"/>
      <c r="Q104" s="190"/>
      <c r="R104" s="190"/>
      <c r="S104" s="190"/>
      <c r="T104" s="190"/>
      <c r="U104" s="190"/>
      <c r="V104" s="210"/>
      <c r="W104" s="210"/>
      <c r="X104" s="210"/>
      <c r="Y104" s="210"/>
      <c r="Z104" s="190"/>
      <c r="AA104" s="190"/>
      <c r="AB104" s="190"/>
      <c r="AC104" s="210"/>
      <c r="AD104" s="210"/>
      <c r="AE104" s="210"/>
      <c r="AF104" s="210"/>
      <c r="AG104" s="210"/>
      <c r="AH104" s="210"/>
      <c r="AI104" s="362"/>
      <c r="AJ104" s="362"/>
      <c r="AK104" s="362"/>
      <c r="AL104" s="362"/>
      <c r="AM104" s="362"/>
      <c r="AN104" s="362"/>
      <c r="AO104" s="192"/>
    </row>
    <row r="105" spans="1:259" s="31" customFormat="1" ht="26.1" customHeight="1" x14ac:dyDescent="0.2">
      <c r="A105" s="185">
        <v>30</v>
      </c>
      <c r="B105" s="125" t="s">
        <v>888</v>
      </c>
      <c r="C105" s="229"/>
      <c r="D105" s="184"/>
      <c r="E105" s="184"/>
      <c r="F105" s="712"/>
      <c r="G105" s="724"/>
      <c r="H105" s="712"/>
      <c r="I105" s="725"/>
      <c r="J105" s="712"/>
      <c r="K105" s="724"/>
      <c r="L105" s="712"/>
      <c r="M105" s="184"/>
      <c r="N105" s="712"/>
      <c r="O105" s="184"/>
      <c r="P105" s="712"/>
      <c r="Q105" s="186" t="s">
        <v>715</v>
      </c>
      <c r="R105" s="186"/>
      <c r="S105" s="186"/>
      <c r="T105" s="186"/>
      <c r="U105" s="186"/>
      <c r="V105" s="184"/>
      <c r="W105" s="184"/>
      <c r="X105" s="184"/>
      <c r="Y105" s="184"/>
      <c r="Z105" s="186"/>
      <c r="AA105" s="186"/>
      <c r="AB105" s="186"/>
      <c r="AC105" s="184"/>
      <c r="AD105" s="184"/>
      <c r="AE105" s="184"/>
      <c r="AF105" s="184"/>
      <c r="AG105" s="184"/>
      <c r="AH105" s="184"/>
      <c r="AI105" s="364"/>
      <c r="AJ105" s="364" t="s">
        <v>911</v>
      </c>
      <c r="AK105" s="364" t="s">
        <v>911</v>
      </c>
      <c r="AL105" s="364" t="s">
        <v>911</v>
      </c>
      <c r="AM105" s="364"/>
      <c r="AN105" s="364"/>
      <c r="AO105" s="184"/>
      <c r="AT105" s="327"/>
      <c r="AU105" s="327"/>
      <c r="AV105" s="327"/>
      <c r="AW105" s="327"/>
      <c r="AX105" s="327"/>
      <c r="AY105" s="327"/>
      <c r="AZ105" s="29"/>
      <c r="BA105" s="30"/>
      <c r="BB105" s="327"/>
      <c r="BC105" s="327"/>
      <c r="BD105" s="327"/>
      <c r="BE105" s="327"/>
      <c r="BF105" s="327"/>
      <c r="BG105" s="327"/>
      <c r="BH105" s="327"/>
      <c r="BI105" s="327"/>
      <c r="BJ105" s="327"/>
      <c r="BK105" s="327"/>
      <c r="BL105" s="327"/>
      <c r="BM105" s="327"/>
      <c r="BN105" s="327"/>
      <c r="BO105" s="327"/>
      <c r="BP105" s="327"/>
      <c r="BQ105" s="327"/>
      <c r="BR105" s="327"/>
      <c r="BS105" s="327"/>
      <c r="BT105" s="327"/>
      <c r="BU105" s="327"/>
      <c r="BV105" s="327"/>
      <c r="BW105" s="327"/>
      <c r="BX105" s="29"/>
      <c r="BY105" s="30"/>
      <c r="BZ105" s="327"/>
      <c r="CA105" s="327"/>
      <c r="CB105" s="327"/>
      <c r="CC105" s="327"/>
      <c r="CD105" s="327"/>
      <c r="CE105" s="327"/>
      <c r="CF105" s="327"/>
      <c r="CG105" s="327"/>
      <c r="CH105" s="327"/>
      <c r="CI105" s="327"/>
      <c r="CJ105" s="327"/>
      <c r="CK105" s="327"/>
      <c r="CL105" s="327"/>
      <c r="CM105" s="327"/>
      <c r="CN105" s="327"/>
      <c r="CO105" s="327"/>
      <c r="CP105" s="327"/>
      <c r="CQ105" s="327"/>
      <c r="CR105" s="327"/>
      <c r="CS105" s="327"/>
      <c r="CT105" s="327"/>
      <c r="CU105" s="327"/>
      <c r="CV105" s="29"/>
      <c r="CW105" s="30"/>
      <c r="CX105" s="327"/>
      <c r="CY105" s="327"/>
      <c r="CZ105" s="327"/>
      <c r="DA105" s="327"/>
      <c r="DB105" s="327"/>
      <c r="DC105" s="327"/>
      <c r="DD105" s="327"/>
      <c r="DE105" s="327"/>
      <c r="DF105" s="327"/>
      <c r="DG105" s="327"/>
      <c r="DH105" s="327"/>
      <c r="DI105" s="327"/>
      <c r="DJ105" s="327"/>
      <c r="DK105" s="327"/>
      <c r="DL105" s="327"/>
      <c r="DM105" s="327"/>
      <c r="DN105" s="327"/>
      <c r="DO105" s="327"/>
      <c r="DP105" s="327"/>
      <c r="DQ105" s="327"/>
      <c r="DR105" s="327"/>
      <c r="DS105" s="327"/>
      <c r="DT105" s="29"/>
      <c r="DU105" s="30"/>
      <c r="DV105" s="327"/>
      <c r="DW105" s="327"/>
      <c r="DX105" s="327"/>
      <c r="DY105" s="327"/>
      <c r="DZ105" s="327"/>
      <c r="EA105" s="327"/>
      <c r="EB105" s="327"/>
      <c r="EC105" s="327"/>
      <c r="ED105" s="327"/>
      <c r="EE105" s="327"/>
      <c r="EF105" s="327"/>
      <c r="EG105" s="327"/>
      <c r="EH105" s="327"/>
      <c r="EI105" s="327"/>
      <c r="EJ105" s="327"/>
      <c r="EK105" s="327"/>
      <c r="EL105" s="327"/>
      <c r="EM105" s="327"/>
      <c r="EN105" s="327"/>
      <c r="EO105" s="327"/>
      <c r="EP105" s="327"/>
      <c r="EQ105" s="327"/>
      <c r="ER105" s="29"/>
      <c r="ES105" s="30"/>
      <c r="ET105" s="327"/>
      <c r="EU105" s="327"/>
      <c r="EV105" s="327"/>
      <c r="EW105" s="327"/>
      <c r="EX105" s="327"/>
      <c r="EY105" s="327"/>
      <c r="EZ105" s="327"/>
      <c r="FA105" s="327"/>
      <c r="FB105" s="327"/>
      <c r="FC105" s="327"/>
      <c r="FD105" s="327"/>
      <c r="FE105" s="327"/>
      <c r="FF105" s="327"/>
      <c r="FG105" s="327"/>
      <c r="FH105" s="327"/>
      <c r="FI105" s="327"/>
      <c r="FJ105" s="327"/>
      <c r="FK105" s="327"/>
      <c r="FL105" s="327"/>
      <c r="FM105" s="327"/>
      <c r="FN105" s="327"/>
      <c r="FO105" s="327"/>
      <c r="FP105" s="29"/>
      <c r="FQ105" s="30"/>
      <c r="FR105" s="327"/>
      <c r="FS105" s="327"/>
      <c r="FT105" s="327"/>
      <c r="FU105" s="327"/>
      <c r="FV105" s="327"/>
      <c r="FW105" s="327"/>
      <c r="FX105" s="327"/>
      <c r="FY105" s="327"/>
      <c r="FZ105" s="327"/>
      <c r="GA105" s="327"/>
      <c r="GB105" s="327"/>
      <c r="GC105" s="327"/>
      <c r="GD105" s="327"/>
      <c r="GE105" s="327"/>
      <c r="GF105" s="327"/>
      <c r="GG105" s="327"/>
      <c r="GH105" s="327"/>
      <c r="GI105" s="327"/>
      <c r="GJ105" s="327"/>
      <c r="GK105" s="327"/>
      <c r="GL105" s="327"/>
      <c r="GM105" s="327"/>
      <c r="GN105" s="29"/>
      <c r="GO105" s="30"/>
      <c r="GP105" s="327"/>
      <c r="GQ105" s="327"/>
      <c r="GR105" s="327"/>
      <c r="GS105" s="327"/>
      <c r="GT105" s="327"/>
      <c r="GU105" s="327"/>
      <c r="GV105" s="327"/>
      <c r="GW105" s="327"/>
      <c r="GX105" s="327"/>
      <c r="GY105" s="327"/>
      <c r="GZ105" s="327"/>
      <c r="HA105" s="327"/>
      <c r="HB105" s="327"/>
      <c r="HC105" s="327"/>
      <c r="HD105" s="327"/>
      <c r="HE105" s="327"/>
      <c r="HF105" s="327"/>
      <c r="HG105" s="327"/>
      <c r="HH105" s="327"/>
      <c r="HI105" s="327"/>
      <c r="HJ105" s="327"/>
      <c r="HK105" s="327"/>
      <c r="HL105" s="29"/>
      <c r="HM105" s="30"/>
      <c r="HN105" s="327"/>
      <c r="HO105" s="327"/>
      <c r="HP105" s="327"/>
      <c r="HQ105" s="327"/>
      <c r="HR105" s="327"/>
      <c r="HS105" s="327"/>
      <c r="HT105" s="327"/>
      <c r="HU105" s="327"/>
      <c r="HV105" s="327"/>
      <c r="HW105" s="327"/>
      <c r="HX105" s="327"/>
      <c r="HY105" s="327"/>
      <c r="HZ105" s="327"/>
      <c r="IA105" s="327"/>
      <c r="IB105" s="327"/>
      <c r="IC105" s="327"/>
      <c r="ID105" s="327"/>
      <c r="IE105" s="327"/>
      <c r="IF105" s="327"/>
      <c r="IG105" s="327"/>
      <c r="IH105" s="327"/>
      <c r="II105" s="327"/>
      <c r="IJ105" s="29"/>
      <c r="IK105" s="30"/>
      <c r="IL105" s="327"/>
      <c r="IM105" s="327"/>
      <c r="IN105" s="327"/>
      <c r="IO105" s="327"/>
      <c r="IP105" s="327"/>
      <c r="IQ105" s="327"/>
      <c r="IR105" s="327"/>
      <c r="IS105" s="327"/>
      <c r="IT105" s="327"/>
      <c r="IU105" s="327"/>
      <c r="IV105" s="327"/>
      <c r="IW105" s="327"/>
      <c r="IX105" s="327"/>
      <c r="IY105" s="327"/>
    </row>
    <row r="106" spans="1:259" s="325" customFormat="1" ht="26.1" hidden="1" customHeight="1" x14ac:dyDescent="0.2">
      <c r="A106" s="320"/>
      <c r="B106" s="316" t="s">
        <v>763</v>
      </c>
      <c r="C106" s="317" t="s">
        <v>781</v>
      </c>
      <c r="D106" s="318">
        <v>4</v>
      </c>
      <c r="E106" s="318"/>
      <c r="F106" s="707"/>
      <c r="G106" s="718">
        <v>4</v>
      </c>
      <c r="H106" s="707"/>
      <c r="I106" s="715"/>
      <c r="J106" s="707"/>
      <c r="K106" s="724"/>
      <c r="L106" s="707"/>
      <c r="M106" s="184"/>
      <c r="N106" s="707"/>
      <c r="O106" s="318"/>
      <c r="P106" s="707"/>
      <c r="Q106" s="321"/>
      <c r="R106" s="321"/>
      <c r="S106" s="321"/>
      <c r="T106" s="321"/>
      <c r="U106" s="321"/>
      <c r="V106" s="323"/>
      <c r="W106" s="323"/>
      <c r="X106" s="323"/>
      <c r="Y106" s="323"/>
      <c r="Z106" s="321"/>
      <c r="AA106" s="321"/>
      <c r="AB106" s="321"/>
      <c r="AC106" s="323"/>
      <c r="AD106" s="323"/>
      <c r="AE106" s="323"/>
      <c r="AF106" s="323"/>
      <c r="AG106" s="323"/>
      <c r="AH106" s="323"/>
      <c r="AI106" s="365"/>
      <c r="AJ106" s="365"/>
      <c r="AK106" s="365"/>
      <c r="AL106" s="365"/>
      <c r="AM106" s="365"/>
      <c r="AN106" s="365"/>
      <c r="AO106" s="324"/>
    </row>
    <row r="107" spans="1:259" ht="35.1" customHeight="1" x14ac:dyDescent="0.2">
      <c r="A107" s="185"/>
      <c r="B107" s="1146" t="s">
        <v>1359</v>
      </c>
      <c r="C107" s="1149" t="s">
        <v>781</v>
      </c>
      <c r="D107" s="1148">
        <v>4</v>
      </c>
      <c r="E107" s="188"/>
      <c r="F107" s="706"/>
      <c r="G107" s="717"/>
      <c r="H107" s="706"/>
      <c r="I107" s="1148">
        <v>4</v>
      </c>
      <c r="J107" s="706">
        <v>2</v>
      </c>
      <c r="K107" s="184">
        <v>0</v>
      </c>
      <c r="L107" s="706">
        <v>1</v>
      </c>
      <c r="M107" s="184"/>
      <c r="N107" s="706"/>
      <c r="O107" s="188"/>
      <c r="P107" s="706"/>
      <c r="Q107" s="190"/>
      <c r="R107" s="190"/>
      <c r="S107" s="190"/>
      <c r="T107" s="190"/>
      <c r="U107" s="190"/>
      <c r="V107" s="210"/>
      <c r="W107" s="210"/>
      <c r="X107" s="210"/>
      <c r="Y107" s="210"/>
      <c r="Z107" s="190"/>
      <c r="AA107" s="190"/>
      <c r="AB107" s="190"/>
      <c r="AC107" s="210"/>
      <c r="AD107" s="210"/>
      <c r="AE107" s="210"/>
      <c r="AF107" s="210"/>
      <c r="AG107" s="210"/>
      <c r="AH107" s="210"/>
      <c r="AI107" s="362"/>
      <c r="AJ107" s="362"/>
      <c r="AK107" s="362"/>
      <c r="AL107" s="362"/>
      <c r="AM107" s="362"/>
      <c r="AN107" s="362"/>
      <c r="AO107" s="192"/>
    </row>
    <row r="108" spans="1:259" s="344" customFormat="1" ht="26.1" hidden="1" customHeight="1" x14ac:dyDescent="0.2">
      <c r="A108" s="335">
        <v>31</v>
      </c>
      <c r="B108" s="336" t="s">
        <v>345</v>
      </c>
      <c r="C108" s="345"/>
      <c r="D108" s="341"/>
      <c r="E108" s="341"/>
      <c r="F108" s="708"/>
      <c r="G108" s="717"/>
      <c r="H108" s="708"/>
      <c r="I108" s="716"/>
      <c r="J108" s="708"/>
      <c r="K108" s="717"/>
      <c r="L108" s="708"/>
      <c r="M108" s="341"/>
      <c r="N108" s="708"/>
      <c r="O108" s="341"/>
      <c r="P108" s="708"/>
      <c r="Q108" s="342"/>
      <c r="R108" s="342"/>
      <c r="S108" s="342"/>
      <c r="T108" s="342"/>
      <c r="U108" s="342"/>
      <c r="V108" s="343"/>
      <c r="W108" s="343"/>
      <c r="X108" s="343"/>
      <c r="Y108" s="343"/>
      <c r="Z108" s="342"/>
      <c r="AA108" s="342"/>
      <c r="AB108" s="342"/>
      <c r="AC108" s="343"/>
      <c r="AD108" s="343"/>
      <c r="AE108" s="343"/>
      <c r="AF108" s="343"/>
      <c r="AG108" s="343"/>
      <c r="AH108" s="343"/>
      <c r="AI108" s="362"/>
      <c r="AJ108" s="362"/>
      <c r="AK108" s="362"/>
      <c r="AL108" s="362"/>
      <c r="AM108" s="362"/>
      <c r="AN108" s="362"/>
      <c r="AO108" s="343"/>
    </row>
    <row r="109" spans="1:259" s="325" customFormat="1" ht="56.25" hidden="1" x14ac:dyDescent="0.2">
      <c r="A109" s="320"/>
      <c r="B109" s="316" t="s">
        <v>764</v>
      </c>
      <c r="C109" s="317" t="s">
        <v>781</v>
      </c>
      <c r="D109" s="318" t="s">
        <v>1026</v>
      </c>
      <c r="E109" s="318">
        <v>1</v>
      </c>
      <c r="F109" s="707"/>
      <c r="G109" s="718"/>
      <c r="H109" s="707"/>
      <c r="I109" s="715"/>
      <c r="J109" s="707"/>
      <c r="K109" s="718"/>
      <c r="L109" s="707"/>
      <c r="M109" s="318"/>
      <c r="N109" s="707"/>
      <c r="O109" s="318"/>
      <c r="P109" s="707"/>
      <c r="Q109" s="321"/>
      <c r="R109" s="321"/>
      <c r="S109" s="321"/>
      <c r="T109" s="321"/>
      <c r="U109" s="321"/>
      <c r="V109" s="323"/>
      <c r="W109" s="323"/>
      <c r="X109" s="323"/>
      <c r="Y109" s="323"/>
      <c r="Z109" s="321"/>
      <c r="AA109" s="321"/>
      <c r="AB109" s="321"/>
      <c r="AC109" s="323"/>
      <c r="AD109" s="323"/>
      <c r="AE109" s="323"/>
      <c r="AF109" s="323"/>
      <c r="AG109" s="323"/>
      <c r="AH109" s="323"/>
      <c r="AI109" s="365"/>
      <c r="AJ109" s="365"/>
      <c r="AK109" s="365"/>
      <c r="AL109" s="365"/>
      <c r="AM109" s="365"/>
      <c r="AN109" s="365"/>
      <c r="AO109" s="324"/>
    </row>
    <row r="110" spans="1:259" ht="17.100000000000001" hidden="1" customHeight="1" x14ac:dyDescent="0.2">
      <c r="A110" s="185"/>
      <c r="B110" s="187" t="s">
        <v>867</v>
      </c>
      <c r="C110" s="201"/>
      <c r="D110" s="188"/>
      <c r="E110" s="188"/>
      <c r="F110" s="706"/>
      <c r="G110" s="717"/>
      <c r="H110" s="706"/>
      <c r="I110" s="716"/>
      <c r="J110" s="706"/>
      <c r="K110" s="717"/>
      <c r="L110" s="706"/>
      <c r="M110" s="188"/>
      <c r="N110" s="706"/>
      <c r="O110" s="188"/>
      <c r="P110" s="706"/>
      <c r="Q110" s="190"/>
      <c r="R110" s="190"/>
      <c r="S110" s="190"/>
      <c r="T110" s="190"/>
      <c r="U110" s="190"/>
      <c r="V110" s="210"/>
      <c r="W110" s="210"/>
      <c r="X110" s="210"/>
      <c r="Y110" s="210"/>
      <c r="Z110" s="190"/>
      <c r="AA110" s="190"/>
      <c r="AB110" s="190"/>
      <c r="AC110" s="210"/>
      <c r="AD110" s="210"/>
      <c r="AE110" s="210"/>
      <c r="AF110" s="210"/>
      <c r="AG110" s="210"/>
      <c r="AH110" s="210"/>
      <c r="AI110" s="362"/>
      <c r="AJ110" s="362"/>
      <c r="AK110" s="362"/>
      <c r="AL110" s="362"/>
      <c r="AM110" s="362"/>
      <c r="AN110" s="362"/>
      <c r="AO110" s="192"/>
    </row>
    <row r="111" spans="1:259" s="31" customFormat="1" ht="26.1" customHeight="1" x14ac:dyDescent="0.2">
      <c r="A111" s="185">
        <v>32</v>
      </c>
      <c r="B111" s="125" t="s">
        <v>346</v>
      </c>
      <c r="C111" s="229"/>
      <c r="D111" s="188"/>
      <c r="E111" s="346"/>
      <c r="F111" s="713"/>
      <c r="G111" s="724"/>
      <c r="H111" s="712"/>
      <c r="I111" s="725"/>
      <c r="J111" s="712"/>
      <c r="K111" s="724"/>
      <c r="L111" s="712"/>
      <c r="M111" s="184"/>
      <c r="N111" s="712"/>
      <c r="O111" s="184"/>
      <c r="P111" s="712"/>
      <c r="Q111" s="186" t="s">
        <v>715</v>
      </c>
      <c r="R111" s="186" t="s">
        <v>715</v>
      </c>
      <c r="S111" s="186"/>
      <c r="T111" s="186"/>
      <c r="U111" s="186"/>
      <c r="V111" s="184"/>
      <c r="W111" s="184"/>
      <c r="X111" s="184" t="s">
        <v>715</v>
      </c>
      <c r="Y111" s="184"/>
      <c r="Z111" s="186"/>
      <c r="AA111" s="186"/>
      <c r="AB111" s="186"/>
      <c r="AC111" s="184"/>
      <c r="AD111" s="184" t="s">
        <v>715</v>
      </c>
      <c r="AE111" s="184"/>
      <c r="AF111" s="184" t="s">
        <v>715</v>
      </c>
      <c r="AG111" s="184"/>
      <c r="AH111" s="184"/>
      <c r="AI111" s="364" t="s">
        <v>911</v>
      </c>
      <c r="AJ111" s="364" t="s">
        <v>911</v>
      </c>
      <c r="AK111" s="364" t="s">
        <v>911</v>
      </c>
      <c r="AL111" s="364" t="s">
        <v>911</v>
      </c>
      <c r="AM111" s="364" t="s">
        <v>911</v>
      </c>
      <c r="AN111" s="364"/>
      <c r="AO111" s="184"/>
      <c r="AT111" s="327"/>
      <c r="AU111" s="327"/>
      <c r="AV111" s="327"/>
      <c r="AW111" s="327"/>
      <c r="AX111" s="327"/>
      <c r="AY111" s="327"/>
      <c r="AZ111" s="29"/>
      <c r="BA111" s="30"/>
      <c r="BB111" s="327"/>
      <c r="BC111" s="327"/>
      <c r="BD111" s="327"/>
      <c r="BE111" s="327"/>
      <c r="BF111" s="327"/>
      <c r="BG111" s="327"/>
      <c r="BH111" s="327"/>
      <c r="BI111" s="327"/>
      <c r="BJ111" s="327"/>
      <c r="BK111" s="327"/>
      <c r="BL111" s="327"/>
      <c r="BM111" s="327"/>
      <c r="BN111" s="327"/>
      <c r="BO111" s="327"/>
      <c r="BP111" s="327"/>
      <c r="BQ111" s="327"/>
      <c r="BR111" s="327"/>
      <c r="BS111" s="327"/>
      <c r="BT111" s="327"/>
      <c r="BU111" s="327"/>
      <c r="BV111" s="327"/>
      <c r="BW111" s="327"/>
      <c r="BX111" s="29"/>
      <c r="BY111" s="30"/>
      <c r="BZ111" s="327"/>
      <c r="CA111" s="327"/>
      <c r="CB111" s="327"/>
      <c r="CC111" s="327"/>
      <c r="CD111" s="327"/>
      <c r="CE111" s="327"/>
      <c r="CF111" s="327"/>
      <c r="CG111" s="327"/>
      <c r="CH111" s="327"/>
      <c r="CI111" s="327"/>
      <c r="CJ111" s="327"/>
      <c r="CK111" s="327"/>
      <c r="CL111" s="327"/>
      <c r="CM111" s="327"/>
      <c r="CN111" s="327"/>
      <c r="CO111" s="327"/>
      <c r="CP111" s="327"/>
      <c r="CQ111" s="327"/>
      <c r="CR111" s="327"/>
      <c r="CS111" s="327"/>
      <c r="CT111" s="327"/>
      <c r="CU111" s="327"/>
      <c r="CV111" s="29"/>
      <c r="CW111" s="30"/>
      <c r="CX111" s="327"/>
      <c r="CY111" s="327"/>
      <c r="CZ111" s="327"/>
      <c r="DA111" s="327"/>
      <c r="DB111" s="327"/>
      <c r="DC111" s="327"/>
      <c r="DD111" s="327"/>
      <c r="DE111" s="327"/>
      <c r="DF111" s="327"/>
      <c r="DG111" s="327"/>
      <c r="DH111" s="327"/>
      <c r="DI111" s="327"/>
      <c r="DJ111" s="327"/>
      <c r="DK111" s="327"/>
      <c r="DL111" s="327"/>
      <c r="DM111" s="327"/>
      <c r="DN111" s="327"/>
      <c r="DO111" s="327"/>
      <c r="DP111" s="327"/>
      <c r="DQ111" s="327"/>
      <c r="DR111" s="327"/>
      <c r="DS111" s="327"/>
      <c r="DT111" s="29"/>
      <c r="DU111" s="30"/>
      <c r="DV111" s="327"/>
      <c r="DW111" s="327"/>
      <c r="DX111" s="327"/>
      <c r="DY111" s="327"/>
      <c r="DZ111" s="327"/>
      <c r="EA111" s="327"/>
      <c r="EB111" s="327"/>
      <c r="EC111" s="327"/>
      <c r="ED111" s="327"/>
      <c r="EE111" s="327"/>
      <c r="EF111" s="327"/>
      <c r="EG111" s="327"/>
      <c r="EH111" s="327"/>
      <c r="EI111" s="327"/>
      <c r="EJ111" s="327"/>
      <c r="EK111" s="327"/>
      <c r="EL111" s="327"/>
      <c r="EM111" s="327"/>
      <c r="EN111" s="327"/>
      <c r="EO111" s="327"/>
      <c r="EP111" s="327"/>
      <c r="EQ111" s="327"/>
      <c r="ER111" s="29"/>
      <c r="ES111" s="30"/>
      <c r="ET111" s="327"/>
      <c r="EU111" s="327"/>
      <c r="EV111" s="327"/>
      <c r="EW111" s="327"/>
      <c r="EX111" s="327"/>
      <c r="EY111" s="327"/>
      <c r="EZ111" s="327"/>
      <c r="FA111" s="327"/>
      <c r="FB111" s="327"/>
      <c r="FC111" s="327"/>
      <c r="FD111" s="327"/>
      <c r="FE111" s="327"/>
      <c r="FF111" s="327"/>
      <c r="FG111" s="327"/>
      <c r="FH111" s="327"/>
      <c r="FI111" s="327"/>
      <c r="FJ111" s="327"/>
      <c r="FK111" s="327"/>
      <c r="FL111" s="327"/>
      <c r="FM111" s="327"/>
      <c r="FN111" s="327"/>
      <c r="FO111" s="327"/>
      <c r="FP111" s="29"/>
      <c r="FQ111" s="30"/>
      <c r="FR111" s="327"/>
      <c r="FS111" s="327"/>
      <c r="FT111" s="327"/>
      <c r="FU111" s="327"/>
      <c r="FV111" s="327"/>
      <c r="FW111" s="327"/>
      <c r="FX111" s="327"/>
      <c r="FY111" s="327"/>
      <c r="FZ111" s="327"/>
      <c r="GA111" s="327"/>
      <c r="GB111" s="327"/>
      <c r="GC111" s="327"/>
      <c r="GD111" s="327"/>
      <c r="GE111" s="327"/>
      <c r="GF111" s="327"/>
      <c r="GG111" s="327"/>
      <c r="GH111" s="327"/>
      <c r="GI111" s="327"/>
      <c r="GJ111" s="327"/>
      <c r="GK111" s="327"/>
      <c r="GL111" s="327"/>
      <c r="GM111" s="327"/>
      <c r="GN111" s="29"/>
      <c r="GO111" s="30"/>
      <c r="GP111" s="327"/>
      <c r="GQ111" s="327"/>
      <c r="GR111" s="327"/>
      <c r="GS111" s="327"/>
      <c r="GT111" s="327"/>
      <c r="GU111" s="327"/>
      <c r="GV111" s="327"/>
      <c r="GW111" s="327"/>
      <c r="GX111" s="327"/>
      <c r="GY111" s="327"/>
      <c r="GZ111" s="327"/>
      <c r="HA111" s="327"/>
      <c r="HB111" s="327"/>
      <c r="HC111" s="327"/>
      <c r="HD111" s="327"/>
      <c r="HE111" s="327"/>
      <c r="HF111" s="327"/>
      <c r="HG111" s="327"/>
      <c r="HH111" s="327"/>
      <c r="HI111" s="327"/>
      <c r="HJ111" s="327"/>
      <c r="HK111" s="327"/>
      <c r="HL111" s="29"/>
      <c r="HM111" s="30"/>
      <c r="HN111" s="327"/>
      <c r="HO111" s="327"/>
      <c r="HP111" s="327"/>
      <c r="HQ111" s="327"/>
      <c r="HR111" s="327"/>
      <c r="HS111" s="327"/>
      <c r="HT111" s="327"/>
      <c r="HU111" s="327"/>
      <c r="HV111" s="327"/>
      <c r="HW111" s="327"/>
      <c r="HX111" s="327"/>
      <c r="HY111" s="327"/>
      <c r="HZ111" s="327"/>
      <c r="IA111" s="327"/>
      <c r="IB111" s="327"/>
      <c r="IC111" s="327"/>
      <c r="ID111" s="327"/>
      <c r="IE111" s="327"/>
      <c r="IF111" s="327"/>
      <c r="IG111" s="327"/>
      <c r="IH111" s="327"/>
      <c r="II111" s="327"/>
      <c r="IJ111" s="29"/>
      <c r="IK111" s="30"/>
      <c r="IL111" s="327"/>
      <c r="IM111" s="327"/>
      <c r="IN111" s="327"/>
      <c r="IO111" s="327"/>
      <c r="IP111" s="327"/>
      <c r="IQ111" s="327"/>
      <c r="IR111" s="327"/>
      <c r="IS111" s="327"/>
      <c r="IT111" s="327"/>
      <c r="IU111" s="327"/>
      <c r="IV111" s="327"/>
      <c r="IW111" s="327"/>
      <c r="IX111" s="327"/>
      <c r="IY111" s="327"/>
    </row>
    <row r="112" spans="1:259" s="325" customFormat="1" ht="17.100000000000001" hidden="1" customHeight="1" x14ac:dyDescent="0.2">
      <c r="A112" s="320"/>
      <c r="B112" s="355" t="s">
        <v>743</v>
      </c>
      <c r="C112" s="356"/>
      <c r="D112" s="318"/>
      <c r="E112" s="318"/>
      <c r="F112" s="707"/>
      <c r="G112" s="718"/>
      <c r="H112" s="707"/>
      <c r="I112" s="715"/>
      <c r="J112" s="707"/>
      <c r="K112" s="718"/>
      <c r="L112" s="707"/>
      <c r="M112" s="318"/>
      <c r="N112" s="707"/>
      <c r="O112" s="318"/>
      <c r="P112" s="707"/>
      <c r="Q112" s="321"/>
      <c r="R112" s="321"/>
      <c r="S112" s="321"/>
      <c r="T112" s="321"/>
      <c r="U112" s="321"/>
      <c r="V112" s="323"/>
      <c r="W112" s="323"/>
      <c r="X112" s="323"/>
      <c r="Y112" s="323"/>
      <c r="Z112" s="321"/>
      <c r="AA112" s="321"/>
      <c r="AB112" s="321"/>
      <c r="AC112" s="323"/>
      <c r="AD112" s="323"/>
      <c r="AE112" s="323"/>
      <c r="AF112" s="323"/>
      <c r="AG112" s="323"/>
      <c r="AH112" s="323"/>
      <c r="AI112" s="365"/>
      <c r="AJ112" s="365"/>
      <c r="AK112" s="365"/>
      <c r="AL112" s="365"/>
      <c r="AM112" s="365"/>
      <c r="AN112" s="365"/>
      <c r="AO112" s="324"/>
    </row>
    <row r="113" spans="1:259" s="312" customFormat="1" ht="17.100000000000001" customHeight="1" x14ac:dyDescent="0.2">
      <c r="A113" s="360"/>
      <c r="B113" s="187" t="s">
        <v>1120</v>
      </c>
      <c r="C113" s="313"/>
      <c r="D113" s="188">
        <v>1</v>
      </c>
      <c r="E113" s="717">
        <v>1</v>
      </c>
      <c r="F113" s="709"/>
      <c r="G113" s="717"/>
      <c r="H113" s="709"/>
      <c r="I113" s="716"/>
      <c r="J113" s="709"/>
      <c r="K113" s="717"/>
      <c r="L113" s="709"/>
      <c r="M113" s="358"/>
      <c r="N113" s="709"/>
      <c r="O113" s="358"/>
      <c r="P113" s="709"/>
      <c r="Q113" s="361"/>
      <c r="R113" s="361"/>
      <c r="S113" s="361"/>
      <c r="T113" s="361"/>
      <c r="U113" s="361"/>
      <c r="V113" s="362"/>
      <c r="W113" s="362"/>
      <c r="X113" s="362"/>
      <c r="Y113" s="362"/>
      <c r="Z113" s="361"/>
      <c r="AA113" s="361"/>
      <c r="AB113" s="361"/>
      <c r="AC113" s="362"/>
      <c r="AD113" s="362"/>
      <c r="AE113" s="362"/>
      <c r="AF113" s="362"/>
      <c r="AG113" s="362"/>
      <c r="AH113" s="362"/>
      <c r="AI113" s="362"/>
      <c r="AJ113" s="362"/>
      <c r="AK113" s="362"/>
      <c r="AL113" s="362"/>
      <c r="AM113" s="362"/>
      <c r="AN113" s="362"/>
      <c r="AO113" s="363"/>
    </row>
    <row r="114" spans="1:259" s="312" customFormat="1" ht="26.1" customHeight="1" x14ac:dyDescent="0.2">
      <c r="A114" s="185">
        <v>41</v>
      </c>
      <c r="B114" s="125" t="s">
        <v>896</v>
      </c>
      <c r="C114" s="201"/>
      <c r="D114" s="188"/>
      <c r="E114" s="717"/>
      <c r="F114" s="709"/>
      <c r="G114" s="717"/>
      <c r="H114" s="709"/>
      <c r="I114" s="716"/>
      <c r="J114" s="709"/>
      <c r="K114" s="717"/>
      <c r="L114" s="709"/>
      <c r="M114" s="358"/>
      <c r="N114" s="709"/>
      <c r="O114" s="358"/>
      <c r="P114" s="709"/>
      <c r="Q114" s="361"/>
      <c r="R114" s="361"/>
      <c r="S114" s="361"/>
      <c r="T114" s="361"/>
      <c r="U114" s="361"/>
      <c r="V114" s="362"/>
      <c r="W114" s="362"/>
      <c r="X114" s="362"/>
      <c r="Y114" s="362"/>
      <c r="Z114" s="361"/>
      <c r="AA114" s="361"/>
      <c r="AB114" s="361"/>
      <c r="AC114" s="362"/>
      <c r="AD114" s="362"/>
      <c r="AE114" s="362"/>
      <c r="AF114" s="362"/>
      <c r="AG114" s="362"/>
      <c r="AH114" s="362"/>
      <c r="AI114" s="362" t="s">
        <v>911</v>
      </c>
      <c r="AJ114" s="362" t="s">
        <v>911</v>
      </c>
      <c r="AK114" s="362" t="s">
        <v>911</v>
      </c>
      <c r="AL114" s="362" t="s">
        <v>911</v>
      </c>
      <c r="AM114" s="362" t="s">
        <v>911</v>
      </c>
      <c r="AN114" s="362"/>
      <c r="AO114" s="363"/>
    </row>
    <row r="115" spans="1:259" s="312" customFormat="1" ht="17.100000000000001" customHeight="1" x14ac:dyDescent="0.2">
      <c r="A115" s="185"/>
      <c r="B115" s="187" t="s">
        <v>1120</v>
      </c>
      <c r="C115" s="201"/>
      <c r="D115" s="188">
        <v>1</v>
      </c>
      <c r="E115" s="717">
        <v>1</v>
      </c>
      <c r="F115" s="709"/>
      <c r="G115" s="717"/>
      <c r="H115" s="709"/>
      <c r="I115" s="716"/>
      <c r="J115" s="709"/>
      <c r="K115" s="717"/>
      <c r="L115" s="709"/>
      <c r="M115" s="358"/>
      <c r="N115" s="709"/>
      <c r="O115" s="358"/>
      <c r="P115" s="709"/>
      <c r="Q115" s="361"/>
      <c r="R115" s="361"/>
      <c r="S115" s="361"/>
      <c r="T115" s="361"/>
      <c r="U115" s="361"/>
      <c r="V115" s="362"/>
      <c r="W115" s="362"/>
      <c r="X115" s="362"/>
      <c r="Y115" s="362"/>
      <c r="Z115" s="361"/>
      <c r="AA115" s="361"/>
      <c r="AB115" s="361"/>
      <c r="AC115" s="362"/>
      <c r="AD115" s="362"/>
      <c r="AE115" s="362"/>
      <c r="AF115" s="362"/>
      <c r="AG115" s="362"/>
      <c r="AH115" s="362"/>
      <c r="AI115" s="362"/>
      <c r="AJ115" s="362"/>
      <c r="AK115" s="362"/>
      <c r="AL115" s="362"/>
      <c r="AM115" s="362"/>
      <c r="AN115" s="362"/>
      <c r="AO115" s="363"/>
    </row>
    <row r="116" spans="1:259" s="344" customFormat="1" ht="17.100000000000001" hidden="1" customHeight="1" x14ac:dyDescent="0.2">
      <c r="A116" s="335">
        <v>33</v>
      </c>
      <c r="B116" s="336" t="s">
        <v>735</v>
      </c>
      <c r="C116" s="345"/>
      <c r="D116" s="341"/>
      <c r="E116" s="717"/>
      <c r="F116" s="708"/>
      <c r="G116" s="717"/>
      <c r="H116" s="708"/>
      <c r="I116" s="716"/>
      <c r="J116" s="708"/>
      <c r="K116" s="717"/>
      <c r="L116" s="708"/>
      <c r="M116" s="341"/>
      <c r="N116" s="708"/>
      <c r="O116" s="341"/>
      <c r="P116" s="708"/>
      <c r="Q116" s="342"/>
      <c r="R116" s="342"/>
      <c r="S116" s="342"/>
      <c r="T116" s="342"/>
      <c r="U116" s="342"/>
      <c r="V116" s="343"/>
      <c r="W116" s="343"/>
      <c r="X116" s="343"/>
      <c r="Y116" s="343"/>
      <c r="Z116" s="342"/>
      <c r="AA116" s="342"/>
      <c r="AB116" s="342"/>
      <c r="AC116" s="343"/>
      <c r="AD116" s="343"/>
      <c r="AE116" s="343"/>
      <c r="AF116" s="343"/>
      <c r="AG116" s="343" t="s">
        <v>715</v>
      </c>
      <c r="AH116" s="343" t="s">
        <v>715</v>
      </c>
      <c r="AI116" s="362"/>
      <c r="AJ116" s="362"/>
      <c r="AK116" s="362"/>
      <c r="AL116" s="362"/>
      <c r="AM116" s="362"/>
      <c r="AN116" s="362"/>
      <c r="AO116" s="730"/>
    </row>
    <row r="117" spans="1:259" s="325" customFormat="1" ht="26.1" hidden="1" customHeight="1" x14ac:dyDescent="0.2">
      <c r="A117" s="320"/>
      <c r="B117" s="316" t="s">
        <v>765</v>
      </c>
      <c r="C117" s="317" t="s">
        <v>778</v>
      </c>
      <c r="D117" s="318" t="s">
        <v>1030</v>
      </c>
      <c r="E117" s="718"/>
      <c r="F117" s="707"/>
      <c r="G117" s="718"/>
      <c r="H117" s="707"/>
      <c r="I117" s="715"/>
      <c r="J117" s="707"/>
      <c r="K117" s="718">
        <v>1</v>
      </c>
      <c r="L117" s="707"/>
      <c r="M117" s="318"/>
      <c r="N117" s="707"/>
      <c r="O117" s="318"/>
      <c r="P117" s="707"/>
      <c r="Q117" s="321"/>
      <c r="R117" s="321"/>
      <c r="S117" s="321"/>
      <c r="T117" s="321"/>
      <c r="U117" s="321"/>
      <c r="V117" s="323"/>
      <c r="W117" s="323"/>
      <c r="X117" s="323"/>
      <c r="Y117" s="323"/>
      <c r="Z117" s="321"/>
      <c r="AA117" s="321"/>
      <c r="AB117" s="321"/>
      <c r="AC117" s="323"/>
      <c r="AD117" s="323"/>
      <c r="AE117" s="323"/>
      <c r="AF117" s="323"/>
      <c r="AG117" s="323"/>
      <c r="AH117" s="323"/>
      <c r="AI117" s="365"/>
      <c r="AJ117" s="365"/>
      <c r="AK117" s="365"/>
      <c r="AL117" s="365"/>
      <c r="AM117" s="365"/>
      <c r="AN117" s="365"/>
      <c r="AO117" s="324"/>
    </row>
    <row r="118" spans="1:259" s="325" customFormat="1" ht="26.1" hidden="1" customHeight="1" x14ac:dyDescent="0.2">
      <c r="A118" s="320"/>
      <c r="B118" s="316" t="s">
        <v>373</v>
      </c>
      <c r="C118" s="317" t="s">
        <v>778</v>
      </c>
      <c r="D118" s="318" t="s">
        <v>1031</v>
      </c>
      <c r="E118" s="718"/>
      <c r="F118" s="707"/>
      <c r="G118" s="718"/>
      <c r="H118" s="707"/>
      <c r="I118" s="715">
        <v>1</v>
      </c>
      <c r="J118" s="707"/>
      <c r="K118" s="718"/>
      <c r="L118" s="707"/>
      <c r="M118" s="318"/>
      <c r="N118" s="707"/>
      <c r="O118" s="318"/>
      <c r="P118" s="707"/>
      <c r="Q118" s="321"/>
      <c r="R118" s="321"/>
      <c r="S118" s="321"/>
      <c r="T118" s="321"/>
      <c r="U118" s="321"/>
      <c r="V118" s="323"/>
      <c r="W118" s="323"/>
      <c r="X118" s="323"/>
      <c r="Y118" s="323"/>
      <c r="Z118" s="321"/>
      <c r="AA118" s="321"/>
      <c r="AB118" s="321"/>
      <c r="AC118" s="323"/>
      <c r="AD118" s="323"/>
      <c r="AE118" s="323"/>
      <c r="AF118" s="323"/>
      <c r="AG118" s="323"/>
      <c r="AH118" s="323"/>
      <c r="AI118" s="365"/>
      <c r="AJ118" s="365"/>
      <c r="AK118" s="365"/>
      <c r="AL118" s="365"/>
      <c r="AM118" s="365"/>
      <c r="AN118" s="365"/>
      <c r="AO118" s="324"/>
    </row>
    <row r="119" spans="1:259" s="325" customFormat="1" ht="17.100000000000001" hidden="1" customHeight="1" x14ac:dyDescent="0.2">
      <c r="A119" s="320"/>
      <c r="B119" s="316" t="s">
        <v>766</v>
      </c>
      <c r="C119" s="317" t="s">
        <v>786</v>
      </c>
      <c r="D119" s="318"/>
      <c r="E119" s="718"/>
      <c r="F119" s="707"/>
      <c r="G119" s="718"/>
      <c r="H119" s="707"/>
      <c r="I119" s="715"/>
      <c r="J119" s="707"/>
      <c r="K119" s="718"/>
      <c r="L119" s="707"/>
      <c r="M119" s="318"/>
      <c r="N119" s="707"/>
      <c r="O119" s="318"/>
      <c r="P119" s="707"/>
      <c r="Q119" s="321"/>
      <c r="R119" s="321"/>
      <c r="S119" s="321"/>
      <c r="T119" s="321"/>
      <c r="U119" s="321"/>
      <c r="V119" s="323"/>
      <c r="W119" s="323"/>
      <c r="X119" s="323"/>
      <c r="Y119" s="323"/>
      <c r="Z119" s="321"/>
      <c r="AA119" s="321"/>
      <c r="AB119" s="321"/>
      <c r="AC119" s="323"/>
      <c r="AD119" s="323"/>
      <c r="AE119" s="323"/>
      <c r="AF119" s="323"/>
      <c r="AG119" s="323"/>
      <c r="AH119" s="323"/>
      <c r="AI119" s="365"/>
      <c r="AJ119" s="365"/>
      <c r="AK119" s="365"/>
      <c r="AL119" s="365"/>
      <c r="AM119" s="365"/>
      <c r="AN119" s="365"/>
      <c r="AO119" s="324"/>
    </row>
    <row r="120" spans="1:259" ht="17.100000000000001" hidden="1" customHeight="1" x14ac:dyDescent="0.2">
      <c r="A120" s="185"/>
      <c r="B120" s="187" t="s">
        <v>867</v>
      </c>
      <c r="C120" s="201"/>
      <c r="D120" s="188"/>
      <c r="E120" s="717"/>
      <c r="F120" s="706"/>
      <c r="G120" s="717"/>
      <c r="H120" s="706"/>
      <c r="I120" s="716"/>
      <c r="J120" s="706"/>
      <c r="K120" s="717"/>
      <c r="L120" s="706"/>
      <c r="M120" s="188"/>
      <c r="N120" s="706"/>
      <c r="O120" s="188"/>
      <c r="P120" s="706"/>
      <c r="Q120" s="190"/>
      <c r="R120" s="190"/>
      <c r="S120" s="190"/>
      <c r="T120" s="190"/>
      <c r="U120" s="190"/>
      <c r="V120" s="210"/>
      <c r="W120" s="210"/>
      <c r="X120" s="210"/>
      <c r="Y120" s="210"/>
      <c r="Z120" s="190"/>
      <c r="AA120" s="190"/>
      <c r="AB120" s="190"/>
      <c r="AC120" s="210"/>
      <c r="AD120" s="210"/>
      <c r="AE120" s="210"/>
      <c r="AF120" s="210"/>
      <c r="AG120" s="210"/>
      <c r="AH120" s="210"/>
      <c r="AI120" s="362"/>
      <c r="AJ120" s="362"/>
      <c r="AK120" s="362"/>
      <c r="AL120" s="362"/>
      <c r="AM120" s="362"/>
      <c r="AN120" s="362"/>
      <c r="AO120" s="192"/>
    </row>
    <row r="121" spans="1:259" s="31" customFormat="1" ht="17.100000000000001" customHeight="1" x14ac:dyDescent="0.2">
      <c r="A121" s="185">
        <v>34</v>
      </c>
      <c r="B121" s="125" t="s">
        <v>736</v>
      </c>
      <c r="C121" s="229"/>
      <c r="D121" s="188"/>
      <c r="E121" s="724"/>
      <c r="F121" s="712"/>
      <c r="G121" s="724"/>
      <c r="H121" s="712"/>
      <c r="I121" s="725"/>
      <c r="J121" s="712"/>
      <c r="K121" s="724"/>
      <c r="L121" s="712"/>
      <c r="M121" s="184"/>
      <c r="N121" s="712"/>
      <c r="O121" s="184"/>
      <c r="P121" s="712"/>
      <c r="Q121" s="186"/>
      <c r="R121" s="186"/>
      <c r="S121" s="186"/>
      <c r="T121" s="186"/>
      <c r="U121" s="186"/>
      <c r="V121" s="184"/>
      <c r="W121" s="184"/>
      <c r="X121" s="184"/>
      <c r="Y121" s="184"/>
      <c r="Z121" s="186"/>
      <c r="AA121" s="186"/>
      <c r="AB121" s="186"/>
      <c r="AC121" s="184"/>
      <c r="AD121" s="184"/>
      <c r="AE121" s="184"/>
      <c r="AF121" s="184"/>
      <c r="AG121" s="184" t="s">
        <v>715</v>
      </c>
      <c r="AH121" s="184" t="s">
        <v>715</v>
      </c>
      <c r="AI121" s="364"/>
      <c r="AJ121" s="364" t="s">
        <v>911</v>
      </c>
      <c r="AK121" s="364"/>
      <c r="AL121" s="364" t="s">
        <v>911</v>
      </c>
      <c r="AM121" s="364"/>
      <c r="AN121" s="364" t="s">
        <v>911</v>
      </c>
      <c r="AO121" s="184"/>
      <c r="AT121" s="327"/>
      <c r="AU121" s="327"/>
      <c r="AV121" s="327"/>
      <c r="AW121" s="327"/>
      <c r="AX121" s="327"/>
      <c r="AY121" s="327"/>
      <c r="AZ121" s="29"/>
      <c r="BA121" s="30"/>
      <c r="BB121" s="327"/>
      <c r="BC121" s="327"/>
      <c r="BD121" s="327"/>
      <c r="BE121" s="327"/>
      <c r="BF121" s="327"/>
      <c r="BG121" s="327"/>
      <c r="BH121" s="327"/>
      <c r="BI121" s="327"/>
      <c r="BJ121" s="327"/>
      <c r="BK121" s="327"/>
      <c r="BL121" s="327"/>
      <c r="BM121" s="327"/>
      <c r="BN121" s="327"/>
      <c r="BO121" s="327"/>
      <c r="BP121" s="327"/>
      <c r="BQ121" s="327"/>
      <c r="BR121" s="327"/>
      <c r="BS121" s="327"/>
      <c r="BT121" s="327"/>
      <c r="BU121" s="327"/>
      <c r="BV121" s="327"/>
      <c r="BW121" s="327"/>
      <c r="BX121" s="29"/>
      <c r="BY121" s="30"/>
      <c r="BZ121" s="327"/>
      <c r="CA121" s="327"/>
      <c r="CB121" s="327"/>
      <c r="CC121" s="327"/>
      <c r="CD121" s="327"/>
      <c r="CE121" s="327"/>
      <c r="CF121" s="327"/>
      <c r="CG121" s="327"/>
      <c r="CH121" s="327"/>
      <c r="CI121" s="327"/>
      <c r="CJ121" s="327"/>
      <c r="CK121" s="327"/>
      <c r="CL121" s="327"/>
      <c r="CM121" s="327"/>
      <c r="CN121" s="327"/>
      <c r="CO121" s="327"/>
      <c r="CP121" s="327"/>
      <c r="CQ121" s="327"/>
      <c r="CR121" s="327"/>
      <c r="CS121" s="327"/>
      <c r="CT121" s="327"/>
      <c r="CU121" s="327"/>
      <c r="CV121" s="29"/>
      <c r="CW121" s="30"/>
      <c r="CX121" s="327"/>
      <c r="CY121" s="327"/>
      <c r="CZ121" s="327"/>
      <c r="DA121" s="327"/>
      <c r="DB121" s="327"/>
      <c r="DC121" s="327"/>
      <c r="DD121" s="327"/>
      <c r="DE121" s="327"/>
      <c r="DF121" s="327"/>
      <c r="DG121" s="327"/>
      <c r="DH121" s="327"/>
      <c r="DI121" s="327"/>
      <c r="DJ121" s="327"/>
      <c r="DK121" s="327"/>
      <c r="DL121" s="327"/>
      <c r="DM121" s="327"/>
      <c r="DN121" s="327"/>
      <c r="DO121" s="327"/>
      <c r="DP121" s="327"/>
      <c r="DQ121" s="327"/>
      <c r="DR121" s="327"/>
      <c r="DS121" s="327"/>
      <c r="DT121" s="29"/>
      <c r="DU121" s="30"/>
      <c r="DV121" s="327"/>
      <c r="DW121" s="327"/>
      <c r="DX121" s="327"/>
      <c r="DY121" s="327"/>
      <c r="DZ121" s="327"/>
      <c r="EA121" s="327"/>
      <c r="EB121" s="327"/>
      <c r="EC121" s="327"/>
      <c r="ED121" s="327"/>
      <c r="EE121" s="327"/>
      <c r="EF121" s="327"/>
      <c r="EG121" s="327"/>
      <c r="EH121" s="327"/>
      <c r="EI121" s="327"/>
      <c r="EJ121" s="327"/>
      <c r="EK121" s="327"/>
      <c r="EL121" s="327"/>
      <c r="EM121" s="327"/>
      <c r="EN121" s="327"/>
      <c r="EO121" s="327"/>
      <c r="EP121" s="327"/>
      <c r="EQ121" s="327"/>
      <c r="ER121" s="29"/>
      <c r="ES121" s="30"/>
      <c r="ET121" s="327"/>
      <c r="EU121" s="327"/>
      <c r="EV121" s="327"/>
      <c r="EW121" s="327"/>
      <c r="EX121" s="327"/>
      <c r="EY121" s="327"/>
      <c r="EZ121" s="327"/>
      <c r="FA121" s="327"/>
      <c r="FB121" s="327"/>
      <c r="FC121" s="327"/>
      <c r="FD121" s="327"/>
      <c r="FE121" s="327"/>
      <c r="FF121" s="327"/>
      <c r="FG121" s="327"/>
      <c r="FH121" s="327"/>
      <c r="FI121" s="327"/>
      <c r="FJ121" s="327"/>
      <c r="FK121" s="327"/>
      <c r="FL121" s="327"/>
      <c r="FM121" s="327"/>
      <c r="FN121" s="327"/>
      <c r="FO121" s="327"/>
      <c r="FP121" s="29"/>
      <c r="FQ121" s="30"/>
      <c r="FR121" s="327"/>
      <c r="FS121" s="327"/>
      <c r="FT121" s="327"/>
      <c r="FU121" s="327"/>
      <c r="FV121" s="327"/>
      <c r="FW121" s="327"/>
      <c r="FX121" s="327"/>
      <c r="FY121" s="327"/>
      <c r="FZ121" s="327"/>
      <c r="GA121" s="327"/>
      <c r="GB121" s="327"/>
      <c r="GC121" s="327"/>
      <c r="GD121" s="327"/>
      <c r="GE121" s="327"/>
      <c r="GF121" s="327"/>
      <c r="GG121" s="327"/>
      <c r="GH121" s="327"/>
      <c r="GI121" s="327"/>
      <c r="GJ121" s="327"/>
      <c r="GK121" s="327"/>
      <c r="GL121" s="327"/>
      <c r="GM121" s="327"/>
      <c r="GN121" s="29"/>
      <c r="GO121" s="30"/>
      <c r="GP121" s="327"/>
      <c r="GQ121" s="327"/>
      <c r="GR121" s="327"/>
      <c r="GS121" s="327"/>
      <c r="GT121" s="327"/>
      <c r="GU121" s="327"/>
      <c r="GV121" s="327"/>
      <c r="GW121" s="327"/>
      <c r="GX121" s="327"/>
      <c r="GY121" s="327"/>
      <c r="GZ121" s="327"/>
      <c r="HA121" s="327"/>
      <c r="HB121" s="327"/>
      <c r="HC121" s="327"/>
      <c r="HD121" s="327"/>
      <c r="HE121" s="327"/>
      <c r="HF121" s="327"/>
      <c r="HG121" s="327"/>
      <c r="HH121" s="327"/>
      <c r="HI121" s="327"/>
      <c r="HJ121" s="327"/>
      <c r="HK121" s="327"/>
      <c r="HL121" s="29"/>
      <c r="HM121" s="30"/>
      <c r="HN121" s="327"/>
      <c r="HO121" s="327"/>
      <c r="HP121" s="327"/>
      <c r="HQ121" s="327"/>
      <c r="HR121" s="327"/>
      <c r="HS121" s="327"/>
      <c r="HT121" s="327"/>
      <c r="HU121" s="327"/>
      <c r="HV121" s="327"/>
      <c r="HW121" s="327"/>
      <c r="HX121" s="327"/>
      <c r="HY121" s="327"/>
      <c r="HZ121" s="327"/>
      <c r="IA121" s="327"/>
      <c r="IB121" s="327"/>
      <c r="IC121" s="327"/>
      <c r="ID121" s="327"/>
      <c r="IE121" s="327"/>
      <c r="IF121" s="327"/>
      <c r="IG121" s="327"/>
      <c r="IH121" s="327"/>
      <c r="II121" s="327"/>
      <c r="IJ121" s="29"/>
      <c r="IK121" s="30"/>
      <c r="IL121" s="327"/>
      <c r="IM121" s="327"/>
      <c r="IN121" s="327"/>
      <c r="IO121" s="327"/>
      <c r="IP121" s="327"/>
      <c r="IQ121" s="327"/>
      <c r="IR121" s="327"/>
      <c r="IS121" s="327"/>
      <c r="IT121" s="327"/>
      <c r="IU121" s="327"/>
      <c r="IV121" s="327"/>
      <c r="IW121" s="327"/>
      <c r="IX121" s="327"/>
      <c r="IY121" s="327"/>
    </row>
    <row r="122" spans="1:259" s="325" customFormat="1" ht="17.100000000000001" hidden="1" customHeight="1" x14ac:dyDescent="0.2">
      <c r="A122" s="320"/>
      <c r="B122" s="355" t="s">
        <v>743</v>
      </c>
      <c r="C122" s="356"/>
      <c r="D122" s="318"/>
      <c r="E122" s="318"/>
      <c r="F122" s="707"/>
      <c r="G122" s="724"/>
      <c r="H122" s="712"/>
      <c r="I122" s="725"/>
      <c r="J122" s="712"/>
      <c r="K122" s="718"/>
      <c r="L122" s="707"/>
      <c r="M122" s="318"/>
      <c r="N122" s="707"/>
      <c r="O122" s="318"/>
      <c r="P122" s="707"/>
      <c r="Q122" s="321"/>
      <c r="R122" s="321"/>
      <c r="S122" s="321"/>
      <c r="T122" s="321"/>
      <c r="U122" s="321"/>
      <c r="V122" s="323"/>
      <c r="W122" s="323"/>
      <c r="X122" s="323"/>
      <c r="Y122" s="323"/>
      <c r="Z122" s="321"/>
      <c r="AA122" s="321"/>
      <c r="AB122" s="321"/>
      <c r="AC122" s="323"/>
      <c r="AD122" s="323"/>
      <c r="AE122" s="323"/>
      <c r="AF122" s="323"/>
      <c r="AG122" s="323"/>
      <c r="AH122" s="323"/>
      <c r="AI122" s="365"/>
      <c r="AJ122" s="365"/>
      <c r="AK122" s="365"/>
      <c r="AL122" s="365"/>
      <c r="AM122" s="365"/>
      <c r="AN122" s="365"/>
      <c r="AO122" s="324"/>
    </row>
    <row r="123" spans="1:259" ht="38.25" customHeight="1" x14ac:dyDescent="0.2">
      <c r="A123" s="185"/>
      <c r="B123" s="187" t="s">
        <v>1349</v>
      </c>
      <c r="C123" s="201"/>
      <c r="D123" s="188">
        <v>960</v>
      </c>
      <c r="E123" s="188"/>
      <c r="F123" s="706"/>
      <c r="G123" s="724"/>
      <c r="H123" s="712"/>
      <c r="I123" s="725"/>
      <c r="J123" s="712"/>
      <c r="K123" s="717"/>
      <c r="L123" s="706"/>
      <c r="M123" s="188">
        <v>960</v>
      </c>
      <c r="N123" s="712">
        <v>1498</v>
      </c>
      <c r="O123" s="188"/>
      <c r="P123" s="706"/>
      <c r="Q123" s="190"/>
      <c r="R123" s="190"/>
      <c r="S123" s="190"/>
      <c r="T123" s="190"/>
      <c r="U123" s="190"/>
      <c r="V123" s="210"/>
      <c r="W123" s="210"/>
      <c r="X123" s="210"/>
      <c r="Y123" s="210"/>
      <c r="Z123" s="190"/>
      <c r="AA123" s="190"/>
      <c r="AB123" s="190"/>
      <c r="AC123" s="210"/>
      <c r="AD123" s="210"/>
      <c r="AE123" s="210"/>
      <c r="AF123" s="210"/>
      <c r="AG123" s="210"/>
      <c r="AH123" s="210"/>
      <c r="AI123" s="362"/>
      <c r="AJ123" s="362"/>
      <c r="AK123" s="362"/>
      <c r="AL123" s="362"/>
      <c r="AM123" s="362"/>
      <c r="AN123" s="362"/>
      <c r="AO123" s="192"/>
    </row>
    <row r="124" spans="1:259" ht="17.100000000000001" customHeight="1" x14ac:dyDescent="0.2">
      <c r="A124" s="185">
        <v>35</v>
      </c>
      <c r="B124" s="125" t="s">
        <v>767</v>
      </c>
      <c r="C124" s="229"/>
      <c r="D124" s="188"/>
      <c r="E124" s="188"/>
      <c r="F124" s="706"/>
      <c r="G124" s="717"/>
      <c r="H124" s="706"/>
      <c r="I124" s="716"/>
      <c r="J124" s="706"/>
      <c r="K124" s="717"/>
      <c r="L124" s="706"/>
      <c r="M124" s="188"/>
      <c r="N124" s="706"/>
      <c r="O124" s="188"/>
      <c r="P124" s="706"/>
      <c r="Q124" s="190"/>
      <c r="R124" s="190"/>
      <c r="S124" s="190"/>
      <c r="T124" s="190"/>
      <c r="U124" s="190"/>
      <c r="V124" s="210"/>
      <c r="W124" s="210"/>
      <c r="X124" s="210"/>
      <c r="Y124" s="210"/>
      <c r="Z124" s="190"/>
      <c r="AA124" s="190"/>
      <c r="AB124" s="190"/>
      <c r="AC124" s="210"/>
      <c r="AD124" s="210"/>
      <c r="AE124" s="210" t="s">
        <v>715</v>
      </c>
      <c r="AF124" s="210"/>
      <c r="AG124" s="210"/>
      <c r="AH124" s="210"/>
      <c r="AI124" s="362"/>
      <c r="AJ124" s="362" t="s">
        <v>911</v>
      </c>
      <c r="AK124" s="362"/>
      <c r="AL124" s="362"/>
      <c r="AM124" s="362"/>
      <c r="AN124" s="362" t="s">
        <v>911</v>
      </c>
      <c r="AO124" s="210"/>
    </row>
    <row r="125" spans="1:259" s="325" customFormat="1" ht="26.1" hidden="1" customHeight="1" x14ac:dyDescent="0.2">
      <c r="A125" s="320"/>
      <c r="B125" s="316" t="s">
        <v>768</v>
      </c>
      <c r="C125" s="317" t="s">
        <v>784</v>
      </c>
      <c r="D125" s="318" t="s">
        <v>1027</v>
      </c>
      <c r="E125" s="318"/>
      <c r="F125" s="707"/>
      <c r="G125" s="718">
        <v>1</v>
      </c>
      <c r="H125" s="707"/>
      <c r="I125" s="715">
        <v>1</v>
      </c>
      <c r="J125" s="707"/>
      <c r="K125" s="718"/>
      <c r="L125" s="707"/>
      <c r="M125" s="318"/>
      <c r="N125" s="707"/>
      <c r="O125" s="318"/>
      <c r="P125" s="707"/>
      <c r="Q125" s="321"/>
      <c r="R125" s="321"/>
      <c r="S125" s="321"/>
      <c r="T125" s="321"/>
      <c r="U125" s="321"/>
      <c r="V125" s="323"/>
      <c r="W125" s="323"/>
      <c r="X125" s="323"/>
      <c r="Y125" s="323"/>
      <c r="Z125" s="321"/>
      <c r="AA125" s="321"/>
      <c r="AB125" s="321"/>
      <c r="AC125" s="323"/>
      <c r="AD125" s="323"/>
      <c r="AE125" s="323"/>
      <c r="AF125" s="323"/>
      <c r="AG125" s="323"/>
      <c r="AH125" s="323"/>
      <c r="AI125" s="365"/>
      <c r="AJ125" s="365"/>
      <c r="AK125" s="365"/>
      <c r="AL125" s="365"/>
      <c r="AM125" s="365"/>
      <c r="AN125" s="365"/>
      <c r="AO125" s="324"/>
    </row>
    <row r="126" spans="1:259" ht="26.1" customHeight="1" x14ac:dyDescent="0.2">
      <c r="A126" s="185"/>
      <c r="B126" s="1146" t="s">
        <v>1360</v>
      </c>
      <c r="C126" s="1144"/>
      <c r="D126" s="1148">
        <v>90</v>
      </c>
      <c r="E126" s="188"/>
      <c r="F126" s="706"/>
      <c r="G126" s="717"/>
      <c r="H126" s="706"/>
      <c r="I126" s="716"/>
      <c r="J126" s="706"/>
      <c r="K126" s="1148">
        <v>86</v>
      </c>
      <c r="L126" s="706"/>
      <c r="M126" s="1148">
        <v>4</v>
      </c>
      <c r="N126" s="712">
        <v>108</v>
      </c>
      <c r="O126" s="188"/>
      <c r="P126" s="706"/>
      <c r="Q126" s="190"/>
      <c r="R126" s="190"/>
      <c r="S126" s="190"/>
      <c r="T126" s="190"/>
      <c r="U126" s="190"/>
      <c r="V126" s="210"/>
      <c r="W126" s="210"/>
      <c r="X126" s="210"/>
      <c r="Y126" s="210"/>
      <c r="Z126" s="190"/>
      <c r="AA126" s="190"/>
      <c r="AB126" s="190"/>
      <c r="AC126" s="210"/>
      <c r="AD126" s="210"/>
      <c r="AE126" s="210"/>
      <c r="AF126" s="210"/>
      <c r="AG126" s="210"/>
      <c r="AH126" s="210"/>
      <c r="AI126" s="362"/>
      <c r="AJ126" s="362"/>
      <c r="AK126" s="362"/>
      <c r="AL126" s="362"/>
      <c r="AM126" s="362"/>
      <c r="AN126" s="362"/>
      <c r="AO126" s="192"/>
    </row>
    <row r="127" spans="1:259" s="344" customFormat="1" ht="17.100000000000001" hidden="1" customHeight="1" x14ac:dyDescent="0.2">
      <c r="A127" s="335">
        <v>36</v>
      </c>
      <c r="B127" s="336" t="s">
        <v>350</v>
      </c>
      <c r="C127" s="345"/>
      <c r="D127" s="341"/>
      <c r="E127" s="341"/>
      <c r="F127" s="340"/>
      <c r="G127" s="341"/>
      <c r="H127" s="340"/>
      <c r="I127" s="341"/>
      <c r="J127" s="340"/>
      <c r="K127" s="341"/>
      <c r="L127" s="340"/>
      <c r="M127" s="341"/>
      <c r="N127" s="340"/>
      <c r="O127" s="341"/>
      <c r="P127" s="340"/>
      <c r="Q127" s="342"/>
      <c r="R127" s="342"/>
      <c r="S127" s="342"/>
      <c r="T127" s="342"/>
      <c r="U127" s="342"/>
      <c r="V127" s="315"/>
      <c r="W127" s="315"/>
      <c r="X127" s="315"/>
      <c r="Y127" s="315"/>
      <c r="Z127" s="342"/>
      <c r="AA127" s="342"/>
      <c r="AB127" s="342"/>
      <c r="AC127" s="315"/>
      <c r="AD127" s="315"/>
      <c r="AE127" s="315" t="s">
        <v>715</v>
      </c>
      <c r="AF127" s="315"/>
      <c r="AG127" s="315"/>
      <c r="AH127" s="343" t="s">
        <v>715</v>
      </c>
      <c r="AI127" s="343"/>
      <c r="AJ127" s="343"/>
      <c r="AK127" s="343"/>
      <c r="AL127" s="343"/>
      <c r="AM127" s="343"/>
      <c r="AN127" s="343"/>
      <c r="AO127" s="315"/>
    </row>
    <row r="128" spans="1:259" s="325" customFormat="1" ht="26.1" hidden="1" customHeight="1" x14ac:dyDescent="0.2">
      <c r="A128" s="320"/>
      <c r="B128" s="316" t="s">
        <v>769</v>
      </c>
      <c r="C128" s="317" t="s">
        <v>784</v>
      </c>
      <c r="D128" s="318" t="s">
        <v>1032</v>
      </c>
      <c r="E128" s="318"/>
      <c r="F128" s="319"/>
      <c r="G128" s="318">
        <v>1</v>
      </c>
      <c r="H128" s="319"/>
      <c r="I128" s="318"/>
      <c r="J128" s="319"/>
      <c r="K128" s="318">
        <v>1</v>
      </c>
      <c r="L128" s="319"/>
      <c r="M128" s="318"/>
      <c r="N128" s="319"/>
      <c r="O128" s="318"/>
      <c r="P128" s="319"/>
      <c r="Q128" s="321"/>
      <c r="R128" s="321"/>
      <c r="S128" s="321"/>
      <c r="T128" s="321"/>
      <c r="U128" s="321"/>
      <c r="V128" s="322"/>
      <c r="W128" s="322"/>
      <c r="X128" s="322"/>
      <c r="Y128" s="322"/>
      <c r="Z128" s="321"/>
      <c r="AA128" s="321"/>
      <c r="AB128" s="321"/>
      <c r="AC128" s="322"/>
      <c r="AD128" s="322"/>
      <c r="AE128" s="322"/>
      <c r="AF128" s="322"/>
      <c r="AG128" s="322"/>
      <c r="AH128" s="323"/>
      <c r="AI128" s="323"/>
      <c r="AJ128" s="323"/>
      <c r="AK128" s="323"/>
      <c r="AL128" s="323"/>
      <c r="AM128" s="323"/>
      <c r="AN128" s="323"/>
      <c r="AO128" s="324"/>
    </row>
    <row r="129" spans="1:41" ht="17.100000000000001" hidden="1" customHeight="1" x14ac:dyDescent="0.2">
      <c r="A129" s="185"/>
      <c r="B129" s="187" t="s">
        <v>867</v>
      </c>
      <c r="C129" s="201"/>
      <c r="D129" s="188"/>
      <c r="E129" s="188"/>
      <c r="F129" s="189"/>
      <c r="G129" s="188"/>
      <c r="H129" s="189"/>
      <c r="I129" s="188"/>
      <c r="J129" s="189"/>
      <c r="K129" s="188"/>
      <c r="L129" s="189"/>
      <c r="M129" s="188"/>
      <c r="N129" s="189"/>
      <c r="O129" s="188"/>
      <c r="P129" s="189"/>
      <c r="Q129" s="190"/>
      <c r="R129" s="190"/>
      <c r="S129" s="190"/>
      <c r="T129" s="190"/>
      <c r="U129" s="190"/>
      <c r="V129" s="191"/>
      <c r="W129" s="191"/>
      <c r="X129" s="191"/>
      <c r="Y129" s="191"/>
      <c r="Z129" s="190"/>
      <c r="AA129" s="190"/>
      <c r="AB129" s="190"/>
      <c r="AC129" s="191"/>
      <c r="AD129" s="191"/>
      <c r="AE129" s="191"/>
      <c r="AF129" s="191"/>
      <c r="AG129" s="191"/>
      <c r="AH129" s="210"/>
      <c r="AI129" s="210"/>
      <c r="AJ129" s="210"/>
      <c r="AK129" s="210"/>
      <c r="AL129" s="210"/>
      <c r="AM129" s="210"/>
      <c r="AN129" s="210"/>
      <c r="AO129" s="192"/>
    </row>
    <row r="132" spans="1:41" x14ac:dyDescent="0.2">
      <c r="J132" s="194" t="s">
        <v>1119</v>
      </c>
    </row>
  </sheetData>
  <mergeCells count="327">
    <mergeCell ref="A3:A5"/>
    <mergeCell ref="B3:B5"/>
    <mergeCell ref="E3:F3"/>
    <mergeCell ref="G3:H3"/>
    <mergeCell ref="I3:J3"/>
    <mergeCell ref="K3:L3"/>
    <mergeCell ref="Q4:Q5"/>
    <mergeCell ref="R4:R5"/>
    <mergeCell ref="S4:S5"/>
    <mergeCell ref="D3:D4"/>
    <mergeCell ref="M3:N3"/>
    <mergeCell ref="C3:C5"/>
    <mergeCell ref="O3:P3"/>
    <mergeCell ref="AX6:AY6"/>
    <mergeCell ref="AZ6:BA6"/>
    <mergeCell ref="AP6:AQ6"/>
    <mergeCell ref="AR6:AS6"/>
    <mergeCell ref="AT6:AU6"/>
    <mergeCell ref="AV6:AW6"/>
    <mergeCell ref="V4:V5"/>
    <mergeCell ref="W4:W5"/>
    <mergeCell ref="X4:X5"/>
    <mergeCell ref="Y4:Y5"/>
    <mergeCell ref="AO3:AO5"/>
    <mergeCell ref="Z4:Z5"/>
    <mergeCell ref="AI4:AI5"/>
    <mergeCell ref="AJ4:AJ5"/>
    <mergeCell ref="AK4:AK5"/>
    <mergeCell ref="AL4:AL5"/>
    <mergeCell ref="AM4:AM5"/>
    <mergeCell ref="AN4:AN5"/>
    <mergeCell ref="Q3:AN3"/>
    <mergeCell ref="T4:T5"/>
    <mergeCell ref="U4:U5"/>
    <mergeCell ref="CD6:CE6"/>
    <mergeCell ref="CF6:CG6"/>
    <mergeCell ref="CH6:CI6"/>
    <mergeCell ref="CL6:CM6"/>
    <mergeCell ref="CN6:CO6"/>
    <mergeCell ref="BT6:BU6"/>
    <mergeCell ref="BV6:BW6"/>
    <mergeCell ref="BX6:BY6"/>
    <mergeCell ref="BZ6:CA6"/>
    <mergeCell ref="BB6:BC6"/>
    <mergeCell ref="BD6:BE6"/>
    <mergeCell ref="BF6:BG6"/>
    <mergeCell ref="BH6:BI6"/>
    <mergeCell ref="BJ6:BK6"/>
    <mergeCell ref="BN6:BO6"/>
    <mergeCell ref="BP6:BQ6"/>
    <mergeCell ref="BR6:BS6"/>
    <mergeCell ref="CB6:CC6"/>
    <mergeCell ref="CT6:CU6"/>
    <mergeCell ref="CV6:CW6"/>
    <mergeCell ref="CX6:CY6"/>
    <mergeCell ref="CZ6:DA6"/>
    <mergeCell ref="DB6:DC6"/>
    <mergeCell ref="DD6:DE6"/>
    <mergeCell ref="DL6:DM6"/>
    <mergeCell ref="DN6:DO6"/>
    <mergeCell ref="CP6:CQ6"/>
    <mergeCell ref="CR6:CS6"/>
    <mergeCell ref="EL6:EM6"/>
    <mergeCell ref="EN6:EO6"/>
    <mergeCell ref="DX6:DY6"/>
    <mergeCell ref="DZ6:EA6"/>
    <mergeCell ref="DF6:DG6"/>
    <mergeCell ref="DJ6:DK6"/>
    <mergeCell ref="FH6:FI6"/>
    <mergeCell ref="FJ6:FK6"/>
    <mergeCell ref="DT6:DU6"/>
    <mergeCell ref="DV6:DW6"/>
    <mergeCell ref="EX6:EY6"/>
    <mergeCell ref="EZ6:FA6"/>
    <mergeCell ref="EB6:EC6"/>
    <mergeCell ref="ED6:EE6"/>
    <mergeCell ref="EH6:EI6"/>
    <mergeCell ref="EJ6:EK6"/>
    <mergeCell ref="EP6:EQ6"/>
    <mergeCell ref="ER6:ES6"/>
    <mergeCell ref="ET6:EU6"/>
    <mergeCell ref="EV6:EW6"/>
    <mergeCell ref="FB6:FC6"/>
    <mergeCell ref="FF6:FG6"/>
    <mergeCell ref="DP6:DQ6"/>
    <mergeCell ref="DR6:DS6"/>
    <mergeCell ref="GT6:GU6"/>
    <mergeCell ref="HL6:HM6"/>
    <mergeCell ref="GV6:GW6"/>
    <mergeCell ref="GX6:GY6"/>
    <mergeCell ref="GN6:GO6"/>
    <mergeCell ref="FL6:FM6"/>
    <mergeCell ref="FN6:FO6"/>
    <mergeCell ref="FP6:FQ6"/>
    <mergeCell ref="FR6:FS6"/>
    <mergeCell ref="GD6:GE6"/>
    <mergeCell ref="GF6:GG6"/>
    <mergeCell ref="FT6:FU6"/>
    <mergeCell ref="FV6:FW6"/>
    <mergeCell ref="FZ6:GA6"/>
    <mergeCell ref="HD6:HE6"/>
    <mergeCell ref="HF6:HG6"/>
    <mergeCell ref="FX6:FY6"/>
    <mergeCell ref="HB6:HC6"/>
    <mergeCell ref="GH6:GI6"/>
    <mergeCell ref="GJ6:GK6"/>
    <mergeCell ref="GL6:GM6"/>
    <mergeCell ref="GP6:GQ6"/>
    <mergeCell ref="GR6:GS6"/>
    <mergeCell ref="IL6:IM6"/>
    <mergeCell ref="HP6:HQ6"/>
    <mergeCell ref="HR6:HS6"/>
    <mergeCell ref="HH6:HI6"/>
    <mergeCell ref="HJ6:HK6"/>
    <mergeCell ref="HN6:HO6"/>
    <mergeCell ref="IB6:IC6"/>
    <mergeCell ref="IJ6:IK6"/>
    <mergeCell ref="ID6:IE6"/>
    <mergeCell ref="IF6:IG6"/>
    <mergeCell ref="IH6:II6"/>
    <mergeCell ref="HT6:HU6"/>
    <mergeCell ref="HV6:HW6"/>
    <mergeCell ref="HZ6:IA6"/>
    <mergeCell ref="AT71:AU71"/>
    <mergeCell ref="AV71:AW71"/>
    <mergeCell ref="AX71:AY71"/>
    <mergeCell ref="BB71:BC71"/>
    <mergeCell ref="BD71:BE71"/>
    <mergeCell ref="BF71:BG71"/>
    <mergeCell ref="BH71:BI71"/>
    <mergeCell ref="BJ71:BK71"/>
    <mergeCell ref="BL71:BM71"/>
    <mergeCell ref="BN71:BO71"/>
    <mergeCell ref="BP71:BQ71"/>
    <mergeCell ref="BR71:BS71"/>
    <mergeCell ref="BT71:BU71"/>
    <mergeCell ref="BV71:BW71"/>
    <mergeCell ref="BZ71:CA71"/>
    <mergeCell ref="CB71:CC71"/>
    <mergeCell ref="CD71:CE71"/>
    <mergeCell ref="CF71:CG71"/>
    <mergeCell ref="CH71:CI71"/>
    <mergeCell ref="CJ71:CK71"/>
    <mergeCell ref="CL71:CM71"/>
    <mergeCell ref="CN71:CO71"/>
    <mergeCell ref="CP71:CQ71"/>
    <mergeCell ref="CR71:CS71"/>
    <mergeCell ref="CT71:CU71"/>
    <mergeCell ref="CX71:CY71"/>
    <mergeCell ref="CZ71:DA71"/>
    <mergeCell ref="DB71:DC71"/>
    <mergeCell ref="DD71:DE71"/>
    <mergeCell ref="DF71:DG71"/>
    <mergeCell ref="DH71:DI71"/>
    <mergeCell ref="DJ71:DK71"/>
    <mergeCell ref="DL71:DM71"/>
    <mergeCell ref="DN71:DO71"/>
    <mergeCell ref="DP71:DQ71"/>
    <mergeCell ref="DR71:DS71"/>
    <mergeCell ref="DV71:DW71"/>
    <mergeCell ref="DX71:DY71"/>
    <mergeCell ref="DZ71:EA71"/>
    <mergeCell ref="EB71:EC71"/>
    <mergeCell ref="ED71:EE71"/>
    <mergeCell ref="EF71:EG71"/>
    <mergeCell ref="EH71:EI71"/>
    <mergeCell ref="EJ71:EK71"/>
    <mergeCell ref="EL71:EM71"/>
    <mergeCell ref="EN71:EO71"/>
    <mergeCell ref="EP71:EQ71"/>
    <mergeCell ref="ET71:EU71"/>
    <mergeCell ref="EV71:EW71"/>
    <mergeCell ref="EX71:EY71"/>
    <mergeCell ref="EZ71:FA71"/>
    <mergeCell ref="FB71:FC71"/>
    <mergeCell ref="FD71:FE71"/>
    <mergeCell ref="FF71:FG71"/>
    <mergeCell ref="FH71:FI71"/>
    <mergeCell ref="FJ71:FK71"/>
    <mergeCell ref="FL71:FM71"/>
    <mergeCell ref="FN71:FO71"/>
    <mergeCell ref="FR71:FS71"/>
    <mergeCell ref="FT71:FU71"/>
    <mergeCell ref="FV71:FW71"/>
    <mergeCell ref="FX71:FY71"/>
    <mergeCell ref="FZ71:GA71"/>
    <mergeCell ref="GB71:GC71"/>
    <mergeCell ref="GD71:GE71"/>
    <mergeCell ref="GF71:GG71"/>
    <mergeCell ref="GH71:GI71"/>
    <mergeCell ref="GJ71:GK71"/>
    <mergeCell ref="GL71:GM71"/>
    <mergeCell ref="GP71:GQ71"/>
    <mergeCell ref="GR71:GS71"/>
    <mergeCell ref="GT71:GU71"/>
    <mergeCell ref="GV71:GW71"/>
    <mergeCell ref="GX71:GY71"/>
    <mergeCell ref="GZ71:HA71"/>
    <mergeCell ref="HB71:HC71"/>
    <mergeCell ref="HD71:HE71"/>
    <mergeCell ref="HF71:HG71"/>
    <mergeCell ref="HH71:HI71"/>
    <mergeCell ref="HJ71:HK71"/>
    <mergeCell ref="HN71:HO71"/>
    <mergeCell ref="HP71:HQ71"/>
    <mergeCell ref="HR71:HS71"/>
    <mergeCell ref="HT71:HU71"/>
    <mergeCell ref="HV71:HW71"/>
    <mergeCell ref="HX71:HY71"/>
    <mergeCell ref="HZ71:IA71"/>
    <mergeCell ref="IB71:IC71"/>
    <mergeCell ref="ID71:IE71"/>
    <mergeCell ref="IF71:IG71"/>
    <mergeCell ref="IH71:II71"/>
    <mergeCell ref="IL71:IM71"/>
    <mergeCell ref="IN71:IO71"/>
    <mergeCell ref="IP71:IQ71"/>
    <mergeCell ref="IR71:IS71"/>
    <mergeCell ref="IT71:IU71"/>
    <mergeCell ref="IV71:IW71"/>
    <mergeCell ref="IX71:IY71"/>
    <mergeCell ref="AT87:AU87"/>
    <mergeCell ref="AV87:AW87"/>
    <mergeCell ref="AX87:AY87"/>
    <mergeCell ref="BB87:BC87"/>
    <mergeCell ref="BD87:BE87"/>
    <mergeCell ref="BF87:BG87"/>
    <mergeCell ref="BH87:BI87"/>
    <mergeCell ref="BJ87:BK87"/>
    <mergeCell ref="BL87:BM87"/>
    <mergeCell ref="BN87:BO87"/>
    <mergeCell ref="BP87:BQ87"/>
    <mergeCell ref="BR87:BS87"/>
    <mergeCell ref="BT87:BU87"/>
    <mergeCell ref="BV87:BW87"/>
    <mergeCell ref="BZ87:CA87"/>
    <mergeCell ref="CB87:CC87"/>
    <mergeCell ref="CD87:CE87"/>
    <mergeCell ref="CF87:CG87"/>
    <mergeCell ref="CH87:CI87"/>
    <mergeCell ref="CJ87:CK87"/>
    <mergeCell ref="CL87:CM87"/>
    <mergeCell ref="CN87:CO87"/>
    <mergeCell ref="CP87:CQ87"/>
    <mergeCell ref="CR87:CS87"/>
    <mergeCell ref="CT87:CU87"/>
    <mergeCell ref="CX87:CY87"/>
    <mergeCell ref="CZ87:DA87"/>
    <mergeCell ref="DB87:DC87"/>
    <mergeCell ref="DD87:DE87"/>
    <mergeCell ref="DF87:DG87"/>
    <mergeCell ref="DH87:DI87"/>
    <mergeCell ref="DJ87:DK87"/>
    <mergeCell ref="DL87:DM87"/>
    <mergeCell ref="DN87:DO87"/>
    <mergeCell ref="DP87:DQ87"/>
    <mergeCell ref="DR87:DS87"/>
    <mergeCell ref="DV87:DW87"/>
    <mergeCell ref="DX87:DY87"/>
    <mergeCell ref="DZ87:EA87"/>
    <mergeCell ref="EB87:EC87"/>
    <mergeCell ref="ED87:EE87"/>
    <mergeCell ref="EF87:EG87"/>
    <mergeCell ref="EH87:EI87"/>
    <mergeCell ref="EJ87:EK87"/>
    <mergeCell ref="EL87:EM87"/>
    <mergeCell ref="EN87:EO87"/>
    <mergeCell ref="EP87:EQ87"/>
    <mergeCell ref="ET87:EU87"/>
    <mergeCell ref="EV87:EW87"/>
    <mergeCell ref="EX87:EY87"/>
    <mergeCell ref="EZ87:FA87"/>
    <mergeCell ref="FB87:FC87"/>
    <mergeCell ref="FD87:FE87"/>
    <mergeCell ref="FF87:FG87"/>
    <mergeCell ref="FH87:FI87"/>
    <mergeCell ref="FJ87:FK87"/>
    <mergeCell ref="FL87:FM87"/>
    <mergeCell ref="FN87:FO87"/>
    <mergeCell ref="FR87:FS87"/>
    <mergeCell ref="FT87:FU87"/>
    <mergeCell ref="FV87:FW87"/>
    <mergeCell ref="FX87:FY87"/>
    <mergeCell ref="FZ87:GA87"/>
    <mergeCell ref="GB87:GC87"/>
    <mergeCell ref="GD87:GE87"/>
    <mergeCell ref="GF87:GG87"/>
    <mergeCell ref="GH87:GI87"/>
    <mergeCell ref="GJ87:GK87"/>
    <mergeCell ref="GL87:GM87"/>
    <mergeCell ref="GP87:GQ87"/>
    <mergeCell ref="HX87:HY87"/>
    <mergeCell ref="HZ87:IA87"/>
    <mergeCell ref="IB87:IC87"/>
    <mergeCell ref="GR87:GS87"/>
    <mergeCell ref="GT87:GU87"/>
    <mergeCell ref="GV87:GW87"/>
    <mergeCell ref="GX87:GY87"/>
    <mergeCell ref="GZ87:HA87"/>
    <mergeCell ref="HB87:HC87"/>
    <mergeCell ref="HD87:HE87"/>
    <mergeCell ref="HF87:HG87"/>
    <mergeCell ref="HH87:HI87"/>
    <mergeCell ref="IX87:IY87"/>
    <mergeCell ref="AA4:AA5"/>
    <mergeCell ref="AB4:AB5"/>
    <mergeCell ref="AC4:AC5"/>
    <mergeCell ref="AD4:AD5"/>
    <mergeCell ref="AE4:AE5"/>
    <mergeCell ref="AF4:AF5"/>
    <mergeCell ref="AG4:AG5"/>
    <mergeCell ref="AH4:AH5"/>
    <mergeCell ref="ID87:IE87"/>
    <mergeCell ref="IF87:IG87"/>
    <mergeCell ref="IH87:II87"/>
    <mergeCell ref="IL87:IM87"/>
    <mergeCell ref="IN87:IO87"/>
    <mergeCell ref="IP87:IQ87"/>
    <mergeCell ref="IR87:IS87"/>
    <mergeCell ref="IT87:IU87"/>
    <mergeCell ref="IV87:IW87"/>
    <mergeCell ref="HJ87:HK87"/>
    <mergeCell ref="HN87:HO87"/>
    <mergeCell ref="HP87:HQ87"/>
    <mergeCell ref="HR87:HS87"/>
    <mergeCell ref="HT87:HU87"/>
    <mergeCell ref="HV87:HW87"/>
  </mergeCells>
  <phoneticPr fontId="0" type="noConversion"/>
  <printOptions horizontalCentered="1"/>
  <pageMargins left="0.31496062992125984" right="0.31496062992125984" top="0.6692913385826772" bottom="0.47244094488188981" header="0.31496062992125984" footer="0.31496062992125984"/>
  <pageSetup paperSize="9" scale="75" orientation="landscape" r:id="rId1"/>
  <headerFooter scaleWithDoc="0">
    <oddHeader>&amp;L&amp;"Verdana,Normal"&amp;8PROGEFAZ - PROFISCO&amp;C&amp;"Verdana,Normal"&amp;8 11º RELATÓRIO DE PROGRESSO
2º Semestre de 2014&amp;R&amp;"Verdana,Normal"&amp;8SEFA - Pará</oddHeader>
    <oddFooter>&amp;L&amp;"Verdana,Normal"&amp;8&amp;A&amp;R&amp;"Verdana,Normal"&amp;8&amp;P/&amp;N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Z75"/>
  <sheetViews>
    <sheetView showGridLines="0" zoomScale="90" zoomScaleNormal="90" workbookViewId="0">
      <pane xSplit="3" ySplit="5" topLeftCell="D6" activePane="bottomRight" state="frozen"/>
      <selection pane="topRight" activeCell="H1" sqref="H1"/>
      <selection pane="bottomLeft" activeCell="A6" sqref="A6"/>
      <selection pane="bottomRight" activeCell="G14" sqref="G14"/>
    </sheetView>
  </sheetViews>
  <sheetFormatPr defaultRowHeight="15" x14ac:dyDescent="0.2"/>
  <cols>
    <col min="1" max="1" width="3.7109375" style="132" customWidth="1"/>
    <col min="2" max="2" width="32.42578125" style="23" customWidth="1"/>
    <col min="3" max="3" width="14.140625" style="24" customWidth="1"/>
    <col min="4" max="4" width="11.28515625" style="21" customWidth="1"/>
    <col min="5" max="5" width="11.28515625" style="82" customWidth="1"/>
    <col min="6" max="6" width="12.28515625" style="21" customWidth="1"/>
    <col min="7" max="7" width="11.28515625" style="82" customWidth="1"/>
    <col min="8" max="8" width="12.7109375" style="21" customWidth="1"/>
    <col min="9" max="9" width="11.28515625" style="82" customWidth="1"/>
    <col min="10" max="10" width="11.28515625" style="21" customWidth="1"/>
    <col min="11" max="11" width="11.28515625" style="82" customWidth="1"/>
    <col min="12" max="12" width="11.28515625" style="123" customWidth="1"/>
    <col min="13" max="13" width="11.28515625" style="133" customWidth="1"/>
    <col min="14" max="14" width="11.28515625" style="123" customWidth="1"/>
    <col min="15" max="15" width="11.28515625" style="133" customWidth="1"/>
    <col min="16" max="16" width="14.28515625" style="1" bestFit="1" customWidth="1"/>
    <col min="17" max="17" width="18" style="1" customWidth="1"/>
    <col min="18" max="16384" width="9.140625" style="1"/>
  </cols>
  <sheetData>
    <row r="1" spans="1:52" s="124" customFormat="1" ht="26.1" customHeight="1" thickBot="1" x14ac:dyDescent="0.25">
      <c r="A1" s="237"/>
      <c r="B1" s="33"/>
      <c r="C1" s="33"/>
      <c r="D1" s="33"/>
      <c r="E1" s="34"/>
      <c r="F1" s="33"/>
      <c r="G1" s="33"/>
      <c r="H1" s="33"/>
      <c r="I1" s="33"/>
      <c r="J1" s="33"/>
      <c r="K1" s="33"/>
      <c r="L1" s="969"/>
      <c r="M1" s="968"/>
      <c r="N1" s="969"/>
      <c r="O1" s="970"/>
      <c r="P1" s="123"/>
      <c r="Q1" s="123"/>
      <c r="R1" s="123"/>
      <c r="S1" s="123"/>
      <c r="T1" s="123"/>
      <c r="U1" s="123"/>
      <c r="V1" s="120"/>
      <c r="W1" s="120"/>
      <c r="X1" s="121"/>
      <c r="Y1" s="122"/>
      <c r="Z1" s="122"/>
      <c r="AA1" s="122"/>
      <c r="AB1" s="123"/>
      <c r="AC1" s="123"/>
      <c r="AD1" s="123"/>
      <c r="AE1" s="123"/>
      <c r="AF1" s="123"/>
      <c r="AG1" s="123"/>
      <c r="AH1" s="123"/>
      <c r="AI1" s="1"/>
      <c r="AJ1" s="1"/>
      <c r="AK1" s="1"/>
      <c r="AL1" s="1"/>
      <c r="AM1" s="1"/>
      <c r="AN1" s="1"/>
      <c r="AO1" s="1"/>
      <c r="AP1" s="1"/>
      <c r="AQ1" s="1"/>
      <c r="AR1" s="1"/>
      <c r="AS1" s="1"/>
      <c r="AT1" s="1"/>
      <c r="AU1" s="1"/>
      <c r="AV1" s="1"/>
      <c r="AW1" s="1"/>
      <c r="AX1" s="1"/>
      <c r="AY1" s="1"/>
      <c r="AZ1" s="1"/>
    </row>
    <row r="2" spans="1:52" s="131" customFormat="1" ht="16.5" thickBot="1" x14ac:dyDescent="0.25">
      <c r="A2" s="731" t="s">
        <v>1149</v>
      </c>
      <c r="B2" s="732"/>
      <c r="C2" s="79"/>
      <c r="D2" s="79"/>
      <c r="E2" s="79"/>
      <c r="F2" s="128"/>
      <c r="G2" s="128"/>
      <c r="H2" s="128"/>
      <c r="I2" s="128"/>
      <c r="J2" s="128"/>
      <c r="K2" s="128"/>
      <c r="L2" s="129"/>
      <c r="M2" s="129"/>
      <c r="N2" s="129"/>
      <c r="O2" s="130"/>
    </row>
    <row r="3" spans="1:52" ht="12" customHeight="1" thickBot="1" x14ac:dyDescent="0.25">
      <c r="A3" s="1408" t="s">
        <v>11</v>
      </c>
      <c r="B3" s="1408" t="s">
        <v>147</v>
      </c>
      <c r="C3" s="1410" t="s">
        <v>12</v>
      </c>
      <c r="D3" s="1405" t="s">
        <v>20</v>
      </c>
      <c r="E3" s="1406"/>
      <c r="F3" s="1406"/>
      <c r="G3" s="1406"/>
      <c r="H3" s="1406"/>
      <c r="I3" s="1406"/>
      <c r="J3" s="1406"/>
      <c r="K3" s="1406"/>
      <c r="L3" s="1406"/>
      <c r="M3" s="1406"/>
      <c r="N3" s="1406"/>
      <c r="O3" s="1407"/>
    </row>
    <row r="4" spans="1:52" ht="12" customHeight="1" thickBot="1" x14ac:dyDescent="0.25">
      <c r="A4" s="1408"/>
      <c r="B4" s="1408"/>
      <c r="C4" s="1411"/>
      <c r="D4" s="1403" t="s">
        <v>253</v>
      </c>
      <c r="E4" s="1404"/>
      <c r="F4" s="1403" t="s">
        <v>254</v>
      </c>
      <c r="G4" s="1404"/>
      <c r="H4" s="1403" t="s">
        <v>255</v>
      </c>
      <c r="I4" s="1404"/>
      <c r="J4" s="1403" t="s">
        <v>256</v>
      </c>
      <c r="K4" s="1404"/>
      <c r="L4" s="1403" t="s">
        <v>1323</v>
      </c>
      <c r="M4" s="1404"/>
      <c r="N4" s="1401" t="s">
        <v>1324</v>
      </c>
      <c r="O4" s="1402"/>
    </row>
    <row r="5" spans="1:52" ht="12" customHeight="1" x14ac:dyDescent="0.2">
      <c r="A5" s="1408"/>
      <c r="B5" s="1408"/>
      <c r="C5" s="1107" t="s">
        <v>119</v>
      </c>
      <c r="D5" s="307" t="s">
        <v>9</v>
      </c>
      <c r="E5" s="564" t="s">
        <v>13</v>
      </c>
      <c r="F5" s="307" t="s">
        <v>9</v>
      </c>
      <c r="G5" s="564" t="s">
        <v>13</v>
      </c>
      <c r="H5" s="307" t="s">
        <v>9</v>
      </c>
      <c r="I5" s="564" t="s">
        <v>13</v>
      </c>
      <c r="J5" s="307" t="s">
        <v>9</v>
      </c>
      <c r="K5" s="564" t="s">
        <v>13</v>
      </c>
      <c r="L5" s="307" t="s">
        <v>9</v>
      </c>
      <c r="M5" s="564" t="s">
        <v>13</v>
      </c>
      <c r="N5" s="307" t="s">
        <v>9</v>
      </c>
      <c r="O5" s="564" t="s">
        <v>13</v>
      </c>
    </row>
    <row r="6" spans="1:52" ht="12" customHeight="1" thickBot="1" x14ac:dyDescent="0.25">
      <c r="A6" s="1409"/>
      <c r="B6" s="1409"/>
      <c r="C6" s="1108" t="s">
        <v>232</v>
      </c>
      <c r="D6" s="308" t="s">
        <v>369</v>
      </c>
      <c r="E6" s="565" t="s">
        <v>369</v>
      </c>
      <c r="F6" s="308" t="s">
        <v>369</v>
      </c>
      <c r="G6" s="565" t="s">
        <v>369</v>
      </c>
      <c r="H6" s="308" t="s">
        <v>369</v>
      </c>
      <c r="I6" s="565" t="s">
        <v>369</v>
      </c>
      <c r="J6" s="308" t="s">
        <v>369</v>
      </c>
      <c r="K6" s="565" t="s">
        <v>369</v>
      </c>
      <c r="L6" s="308" t="s">
        <v>369</v>
      </c>
      <c r="M6" s="565" t="s">
        <v>369</v>
      </c>
      <c r="N6" s="308" t="s">
        <v>369</v>
      </c>
      <c r="O6" s="565" t="s">
        <v>369</v>
      </c>
    </row>
    <row r="7" spans="1:52" s="31" customFormat="1" ht="26.1" customHeight="1" x14ac:dyDescent="0.2">
      <c r="A7" s="288" t="s">
        <v>185</v>
      </c>
      <c r="B7" s="988" t="s">
        <v>258</v>
      </c>
      <c r="C7" s="1273">
        <f>SUM(C8:C10)</f>
        <v>517201</v>
      </c>
      <c r="D7" s="953">
        <f t="shared" ref="D7:O7" si="0">SUM(D8:D10)</f>
        <v>395833</v>
      </c>
      <c r="E7" s="954">
        <f t="shared" si="0"/>
        <v>1087.8699999999999</v>
      </c>
      <c r="F7" s="953">
        <f t="shared" si="0"/>
        <v>373864</v>
      </c>
      <c r="G7" s="954">
        <f t="shared" si="0"/>
        <v>0</v>
      </c>
      <c r="H7" s="953">
        <f t="shared" si="0"/>
        <v>12095.56</v>
      </c>
      <c r="I7" s="954">
        <f t="shared" si="0"/>
        <v>278334.17</v>
      </c>
      <c r="J7" s="953">
        <f t="shared" si="0"/>
        <v>120912.26000000001</v>
      </c>
      <c r="K7" s="954">
        <f t="shared" si="0"/>
        <v>235527.29</v>
      </c>
      <c r="L7" s="953">
        <f t="shared" si="0"/>
        <v>356323.94</v>
      </c>
      <c r="M7" s="954">
        <f t="shared" si="0"/>
        <v>21720.33</v>
      </c>
      <c r="N7" s="953">
        <f t="shared" si="0"/>
        <v>204603.59</v>
      </c>
      <c r="O7" s="954">
        <f t="shared" si="0"/>
        <v>0</v>
      </c>
    </row>
    <row r="8" spans="1:52" s="182" customFormat="1" ht="35.1" customHeight="1" x14ac:dyDescent="0.2">
      <c r="A8" s="1270" t="s">
        <v>265</v>
      </c>
      <c r="B8" s="1271" t="str">
        <f>'3a. Produtos-Fis(Outputs-PMR)'!B7</f>
        <v>Modelo de planejamento e gestão das políticas de fazenda implantado.(Produto parcialmente executado e posteriormente cancelado).</v>
      </c>
      <c r="C8" s="314">
        <v>7888.82</v>
      </c>
      <c r="D8" s="1103"/>
      <c r="E8" s="1264"/>
      <c r="F8" s="1105"/>
      <c r="G8" s="1264"/>
      <c r="H8" s="1103">
        <v>7888.82</v>
      </c>
      <c r="I8" s="1264"/>
      <c r="J8" s="1105">
        <v>7888.82</v>
      </c>
      <c r="K8" s="1264"/>
      <c r="L8" s="1103">
        <v>7888.84</v>
      </c>
      <c r="M8" s="1268">
        <v>7888.82</v>
      </c>
      <c r="N8" s="1103"/>
      <c r="O8" s="958"/>
      <c r="P8" s="1288"/>
    </row>
    <row r="9" spans="1:52" s="182" customFormat="1" ht="26.1" customHeight="1" x14ac:dyDescent="0.2">
      <c r="A9" s="289" t="s">
        <v>266</v>
      </c>
      <c r="B9" s="885" t="str">
        <f>'3a. Produtos-Fis(Outputs-PMR)'!B11</f>
        <v>Modelo de estrutura organizacional e processos administrativos implementados.</v>
      </c>
      <c r="C9" s="314">
        <v>51015.18</v>
      </c>
      <c r="D9" s="1103">
        <v>21969</v>
      </c>
      <c r="E9" s="1268">
        <v>1087.8699999999999</v>
      </c>
      <c r="F9" s="1105"/>
      <c r="G9" s="1264"/>
      <c r="H9" s="1103">
        <v>4206.74</v>
      </c>
      <c r="I9" s="1268">
        <v>21948.17</v>
      </c>
      <c r="J9" s="1105">
        <v>113023.44</v>
      </c>
      <c r="K9" s="1268">
        <v>11455.04</v>
      </c>
      <c r="L9" s="1103">
        <v>348435.1</v>
      </c>
      <c r="M9" s="1268">
        <v>13831.51</v>
      </c>
      <c r="N9" s="1284">
        <v>2692.59</v>
      </c>
      <c r="O9" s="958"/>
      <c r="P9" s="1288"/>
    </row>
    <row r="10" spans="1:52" s="182" customFormat="1" ht="26.1" customHeight="1" x14ac:dyDescent="0.2">
      <c r="A10" s="289" t="s">
        <v>267</v>
      </c>
      <c r="B10" s="885" t="str">
        <f>'3a. Produtos-Fis(Outputs-PMR)'!B15</f>
        <v>Programa de reestruturação física implementado.</v>
      </c>
      <c r="C10" s="314">
        <v>458297</v>
      </c>
      <c r="D10" s="1103">
        <v>373864</v>
      </c>
      <c r="E10" s="1264"/>
      <c r="F10" s="1105">
        <v>373864</v>
      </c>
      <c r="G10" s="1264"/>
      <c r="H10" s="1103"/>
      <c r="I10" s="1268">
        <v>256386</v>
      </c>
      <c r="J10" s="1105"/>
      <c r="K10" s="1268">
        <v>224072.25</v>
      </c>
      <c r="L10" s="1103"/>
      <c r="M10" s="1264"/>
      <c r="N10" s="1284">
        <v>201911</v>
      </c>
      <c r="O10" s="958"/>
      <c r="P10" s="1288"/>
    </row>
    <row r="11" spans="1:52" s="182" customFormat="1" ht="26.1" customHeight="1" x14ac:dyDescent="0.2">
      <c r="A11" s="290" t="s">
        <v>186</v>
      </c>
      <c r="B11" s="988" t="s">
        <v>148</v>
      </c>
      <c r="C11" s="1273">
        <f>SUM(C12:C19)</f>
        <v>5637391</v>
      </c>
      <c r="D11" s="953">
        <f t="shared" ref="D11:O11" si="1">SUM(D12:D19)</f>
        <v>427471</v>
      </c>
      <c r="E11" s="954">
        <f t="shared" si="1"/>
        <v>0</v>
      </c>
      <c r="F11" s="953">
        <f t="shared" si="1"/>
        <v>78725</v>
      </c>
      <c r="G11" s="954">
        <f t="shared" si="1"/>
        <v>0</v>
      </c>
      <c r="H11" s="953">
        <f t="shared" si="1"/>
        <v>28112.03</v>
      </c>
      <c r="I11" s="963">
        <f t="shared" si="1"/>
        <v>1879194.39</v>
      </c>
      <c r="J11" s="953">
        <f t="shared" si="1"/>
        <v>192415.38</v>
      </c>
      <c r="K11" s="954">
        <f t="shared" si="1"/>
        <v>688601.42</v>
      </c>
      <c r="L11" s="953">
        <f t="shared" si="1"/>
        <v>3045821.32</v>
      </c>
      <c r="M11" s="954">
        <f t="shared" si="1"/>
        <v>1336808.27</v>
      </c>
      <c r="N11" s="953">
        <f t="shared" si="1"/>
        <v>1732784.73</v>
      </c>
      <c r="O11" s="954">
        <f t="shared" si="1"/>
        <v>0</v>
      </c>
      <c r="P11" s="1288"/>
    </row>
    <row r="12" spans="1:52" s="182" customFormat="1" ht="26.1" customHeight="1" x14ac:dyDescent="0.2">
      <c r="A12" s="1270" t="s">
        <v>270</v>
      </c>
      <c r="B12" s="1271" t="str">
        <f>'3a. Produtos-Fis(Outputs-PMR)'!B26</f>
        <v>Modelo de controle de benefícios fiscais concedidos implementado.</v>
      </c>
      <c r="C12" s="1267">
        <v>31098</v>
      </c>
      <c r="D12" s="1105">
        <v>16693</v>
      </c>
      <c r="E12" s="1264"/>
      <c r="F12" s="1103"/>
      <c r="G12" s="1264"/>
      <c r="H12" s="1103">
        <v>7849.62</v>
      </c>
      <c r="I12" s="1268">
        <v>9267.75</v>
      </c>
      <c r="J12" s="1105">
        <v>12150.38</v>
      </c>
      <c r="K12" s="1268">
        <v>16101.82</v>
      </c>
      <c r="L12" s="1103">
        <v>14708.43</v>
      </c>
      <c r="M12" s="1268">
        <v>5728.29</v>
      </c>
      <c r="N12" s="1285"/>
      <c r="O12" s="958"/>
      <c r="P12" s="1288"/>
    </row>
    <row r="13" spans="1:52" s="182" customFormat="1" ht="26.1" customHeight="1" x14ac:dyDescent="0.2">
      <c r="A13" s="289" t="s">
        <v>274</v>
      </c>
      <c r="B13" s="885" t="str">
        <f>'3a. Produtos-Fis(Outputs-PMR)'!B39</f>
        <v>Modelo de fiscalização de trânsito implantado.</v>
      </c>
      <c r="C13" s="314">
        <v>3158754</v>
      </c>
      <c r="D13" s="1105">
        <v>134949</v>
      </c>
      <c r="E13" s="1264"/>
      <c r="F13" s="1103"/>
      <c r="G13" s="1264"/>
      <c r="H13" s="1103">
        <v>11996</v>
      </c>
      <c r="I13" s="1268">
        <v>627613.78</v>
      </c>
      <c r="J13" s="1103">
        <v>11996</v>
      </c>
      <c r="K13" s="1268">
        <v>91269.22</v>
      </c>
      <c r="L13" s="1103">
        <v>2514773</v>
      </c>
      <c r="M13" s="1268">
        <v>883021.17</v>
      </c>
      <c r="N13" s="1286">
        <v>1556849.83</v>
      </c>
      <c r="O13" s="958"/>
      <c r="P13" s="1288"/>
    </row>
    <row r="14" spans="1:52" s="182" customFormat="1" ht="26.1" customHeight="1" x14ac:dyDescent="0.2">
      <c r="A14" s="1270" t="s">
        <v>275</v>
      </c>
      <c r="B14" s="1271" t="str">
        <f>'3a. Produtos-Fis(Outputs-PMR)'!B42</f>
        <v>Modelo de fiscalização de estabelecimentos implantado.</v>
      </c>
      <c r="C14" s="314">
        <v>188950</v>
      </c>
      <c r="D14" s="1105">
        <v>117213</v>
      </c>
      <c r="E14" s="1264"/>
      <c r="F14" s="1103"/>
      <c r="G14" s="1264"/>
      <c r="H14" s="1103">
        <v>570.78</v>
      </c>
      <c r="I14" s="1268">
        <v>6462.32</v>
      </c>
      <c r="J14" s="1103">
        <v>23935</v>
      </c>
      <c r="K14" s="1268">
        <v>181768.67</v>
      </c>
      <c r="L14" s="1103">
        <v>13169.01</v>
      </c>
      <c r="M14" s="1268">
        <v>717.82</v>
      </c>
      <c r="N14" s="961"/>
      <c r="O14" s="1264"/>
      <c r="P14" s="1288"/>
    </row>
    <row r="15" spans="1:52" s="182" customFormat="1" ht="26.1" customHeight="1" x14ac:dyDescent="0.2">
      <c r="A15" s="1270" t="s">
        <v>278</v>
      </c>
      <c r="B15" s="1271" t="str">
        <f>'3a. Produtos-Fis(Outputs-PMR)'!B50</f>
        <v>Modelo de pesquisas, investigações e análises de ilícitos fiscais.</v>
      </c>
      <c r="C15" s="314">
        <v>27413</v>
      </c>
      <c r="D15" s="1105">
        <v>61455</v>
      </c>
      <c r="E15" s="1264"/>
      <c r="F15" s="1103"/>
      <c r="G15" s="1264"/>
      <c r="H15" s="1103">
        <v>1213.48</v>
      </c>
      <c r="I15" s="1264"/>
      <c r="J15" s="1103">
        <v>5797</v>
      </c>
      <c r="K15" s="1268">
        <v>19476.93</v>
      </c>
      <c r="L15" s="1103">
        <v>28726.07</v>
      </c>
      <c r="M15" s="1268">
        <v>7935.48</v>
      </c>
      <c r="N15" s="1285"/>
      <c r="O15" s="958"/>
      <c r="P15" s="1288"/>
    </row>
    <row r="16" spans="1:52" s="182" customFormat="1" ht="17.100000000000001" customHeight="1" x14ac:dyDescent="0.2">
      <c r="A16" s="289" t="s">
        <v>912</v>
      </c>
      <c r="B16" s="1239" t="str">
        <f>'3a. Produtos-Fis(Outputs-PMR)'!B69</f>
        <v>Nota Fiscal Cidadã implantada.</v>
      </c>
      <c r="C16" s="314">
        <v>2186466</v>
      </c>
      <c r="D16" s="957"/>
      <c r="E16" s="958"/>
      <c r="F16" s="1103"/>
      <c r="G16" s="958"/>
      <c r="H16" s="1103">
        <v>3539</v>
      </c>
      <c r="I16" s="1269">
        <v>1232346.68</v>
      </c>
      <c r="J16" s="1103">
        <v>3539</v>
      </c>
      <c r="K16" s="1268">
        <v>349630.51</v>
      </c>
      <c r="L16" s="1103">
        <v>474444.81</v>
      </c>
      <c r="M16" s="1268">
        <v>428553.91</v>
      </c>
      <c r="N16" s="1284">
        <v>175934.9</v>
      </c>
      <c r="O16" s="958"/>
      <c r="P16" s="1288"/>
    </row>
    <row r="17" spans="1:16" s="344" customFormat="1" ht="26.1" customHeight="1" x14ac:dyDescent="0.2">
      <c r="A17" s="366" t="s">
        <v>279</v>
      </c>
      <c r="B17" s="990" t="str">
        <f>'3a. Produtos-Fis(Outputs-PMR)'!B53</f>
        <v>Modelo do Cadastro Sincronizado implementado.</v>
      </c>
      <c r="C17" s="368"/>
      <c r="D17" s="959"/>
      <c r="E17" s="960"/>
      <c r="F17" s="1104"/>
      <c r="G17" s="960"/>
      <c r="H17" s="1104"/>
      <c r="I17" s="960"/>
      <c r="J17" s="1104"/>
      <c r="K17" s="1314"/>
      <c r="L17" s="1104"/>
      <c r="M17" s="1314"/>
      <c r="N17" s="961"/>
      <c r="O17" s="960"/>
      <c r="P17" s="1288"/>
    </row>
    <row r="18" spans="1:16" s="182" customFormat="1" ht="26.1" customHeight="1" x14ac:dyDescent="0.2">
      <c r="A18" s="1270" t="s">
        <v>280</v>
      </c>
      <c r="B18" s="1271" t="str">
        <f>'3a. Produtos-Fis(Outputs-PMR)'!B56</f>
        <v>Modelo de Nota fiscal eletrônica implantada.</v>
      </c>
      <c r="C18" s="314">
        <v>10941</v>
      </c>
      <c r="D18" s="1105">
        <v>57798</v>
      </c>
      <c r="E18" s="1264"/>
      <c r="F18" s="1103"/>
      <c r="G18" s="1264"/>
      <c r="H18" s="1103">
        <v>2943.15</v>
      </c>
      <c r="I18" s="1264"/>
      <c r="J18" s="1103">
        <v>11067</v>
      </c>
      <c r="K18" s="1268">
        <v>9482.64</v>
      </c>
      <c r="L18" s="1103"/>
      <c r="M18" s="1268">
        <v>1458.3</v>
      </c>
      <c r="N18" s="961"/>
      <c r="O18" s="1264"/>
      <c r="P18" s="1288"/>
    </row>
    <row r="19" spans="1:16" s="182" customFormat="1" ht="26.1" customHeight="1" x14ac:dyDescent="0.2">
      <c r="A19" s="1270" t="s">
        <v>281</v>
      </c>
      <c r="B19" s="1271" t="str">
        <f>'3a. Produtos-Fis(Outputs-PMR)'!B59</f>
        <v>Sistema público de escrituração digital - SPED implantado.</v>
      </c>
      <c r="C19" s="314">
        <v>33769</v>
      </c>
      <c r="D19" s="1105">
        <v>39363</v>
      </c>
      <c r="E19" s="1264"/>
      <c r="F19" s="1103">
        <v>78725</v>
      </c>
      <c r="G19" s="1264"/>
      <c r="H19" s="1103"/>
      <c r="I19" s="1268">
        <v>3503.86</v>
      </c>
      <c r="J19" s="1105">
        <v>123931</v>
      </c>
      <c r="K19" s="1268">
        <v>20871.63</v>
      </c>
      <c r="L19" s="1103"/>
      <c r="M19" s="1268">
        <v>9393.2999999999993</v>
      </c>
      <c r="N19" s="961"/>
      <c r="O19" s="1264"/>
      <c r="P19" s="1288"/>
    </row>
    <row r="20" spans="1:16" s="182" customFormat="1" ht="39.950000000000003" customHeight="1" x14ac:dyDescent="0.2">
      <c r="A20" s="290" t="s">
        <v>187</v>
      </c>
      <c r="B20" s="988" t="s">
        <v>195</v>
      </c>
      <c r="C20" s="1274">
        <f>SUM(C22:C23)</f>
        <v>498022</v>
      </c>
      <c r="D20" s="989">
        <f t="shared" ref="D20:K20" si="2">SUM(D21:D23)</f>
        <v>29729</v>
      </c>
      <c r="E20" s="963">
        <f t="shared" si="2"/>
        <v>0</v>
      </c>
      <c r="F20" s="989">
        <f t="shared" si="2"/>
        <v>29729</v>
      </c>
      <c r="G20" s="963">
        <f t="shared" si="2"/>
        <v>0</v>
      </c>
      <c r="H20" s="989">
        <f t="shared" si="2"/>
        <v>0</v>
      </c>
      <c r="I20" s="963">
        <f t="shared" si="2"/>
        <v>14222.17</v>
      </c>
      <c r="J20" s="989">
        <f t="shared" si="2"/>
        <v>200000</v>
      </c>
      <c r="K20" s="963">
        <f t="shared" si="2"/>
        <v>0</v>
      </c>
      <c r="L20" s="989">
        <f>SUM(L21:L23)</f>
        <v>483799.83</v>
      </c>
      <c r="M20" s="963">
        <f>SUM(M21:M23)</f>
        <v>0.03</v>
      </c>
      <c r="N20" s="989">
        <f>SUM(N21:N23)</f>
        <v>483799.8</v>
      </c>
      <c r="O20" s="963">
        <f>SUM(O21:O23)</f>
        <v>0</v>
      </c>
      <c r="P20" s="1288"/>
    </row>
    <row r="21" spans="1:16" s="349" customFormat="1" ht="26.1" customHeight="1" x14ac:dyDescent="0.2">
      <c r="A21" s="366" t="s">
        <v>286</v>
      </c>
      <c r="B21" s="990" t="str">
        <f>'3a. Produtos-Fis(Outputs-PMR)'!B78</f>
        <v>Modelo de Controle de custos das unidades fazendárias implantado.</v>
      </c>
      <c r="C21" s="1275"/>
      <c r="D21" s="1315"/>
      <c r="E21" s="1314"/>
      <c r="F21" s="1104"/>
      <c r="G21" s="1314"/>
      <c r="H21" s="1104"/>
      <c r="I21" s="1314"/>
      <c r="J21" s="1315"/>
      <c r="K21" s="1314"/>
      <c r="L21" s="1316"/>
      <c r="M21" s="1264"/>
      <c r="N21" s="1317"/>
      <c r="O21" s="960"/>
      <c r="P21" s="1288"/>
    </row>
    <row r="22" spans="1:16" s="31" customFormat="1" ht="26.1" customHeight="1" x14ac:dyDescent="0.2">
      <c r="A22" s="289" t="s">
        <v>913</v>
      </c>
      <c r="B22" s="146" t="str">
        <f>'3a. Produtos-Fis(Outputs-PMR)'!B82</f>
        <v>Novo sistema de controle da dívida pública implementado.</v>
      </c>
      <c r="C22" s="576">
        <v>360000</v>
      </c>
      <c r="D22" s="1265"/>
      <c r="E22" s="1266"/>
      <c r="F22" s="1208"/>
      <c r="G22" s="1266"/>
      <c r="H22" s="1208"/>
      <c r="I22" s="1266"/>
      <c r="J22" s="1265">
        <v>200000</v>
      </c>
      <c r="K22" s="1266"/>
      <c r="L22" s="1103">
        <v>463117</v>
      </c>
      <c r="M22" s="1287"/>
      <c r="N22" s="1284">
        <v>360000</v>
      </c>
      <c r="O22" s="1266"/>
      <c r="P22" s="1288"/>
    </row>
    <row r="23" spans="1:16" s="31" customFormat="1" ht="26.1" customHeight="1" x14ac:dyDescent="0.2">
      <c r="A23" s="289" t="s">
        <v>287</v>
      </c>
      <c r="B23" s="146" t="str">
        <f>'3a. Produtos-Fis(Outputs-PMR)'!B84</f>
        <v>Modelo de gestão do controle interno implantado.</v>
      </c>
      <c r="C23" s="371">
        <v>138022</v>
      </c>
      <c r="D23" s="1105">
        <v>29729</v>
      </c>
      <c r="E23" s="1264"/>
      <c r="F23" s="1105">
        <v>29729</v>
      </c>
      <c r="G23" s="1264"/>
      <c r="H23" s="1103"/>
      <c r="I23" s="1268">
        <v>14222.17</v>
      </c>
      <c r="J23" s="1105"/>
      <c r="K23" s="1264"/>
      <c r="L23" s="1103">
        <v>20682.830000000002</v>
      </c>
      <c r="M23" s="1268">
        <v>0.03</v>
      </c>
      <c r="N23" s="1284">
        <v>123799.8</v>
      </c>
      <c r="O23" s="1264"/>
      <c r="P23" s="1288"/>
    </row>
    <row r="24" spans="1:16" s="31" customFormat="1" ht="26.1" customHeight="1" x14ac:dyDescent="0.2">
      <c r="A24" s="290" t="s">
        <v>188</v>
      </c>
      <c r="B24" s="988" t="s">
        <v>194</v>
      </c>
      <c r="C24" s="1273">
        <f>SUM(C25:C30)</f>
        <v>6849432</v>
      </c>
      <c r="D24" s="953">
        <f t="shared" ref="D24:N24" si="3">SUM(D25:D30)</f>
        <v>3683788.98</v>
      </c>
      <c r="E24" s="954">
        <f t="shared" si="3"/>
        <v>4941874.33</v>
      </c>
      <c r="F24" s="953">
        <f t="shared" si="3"/>
        <v>2083917.5</v>
      </c>
      <c r="G24" s="954">
        <f t="shared" si="3"/>
        <v>0</v>
      </c>
      <c r="H24" s="953">
        <f t="shared" si="3"/>
        <v>519629.37</v>
      </c>
      <c r="I24" s="954">
        <f t="shared" si="3"/>
        <v>230278.40999999997</v>
      </c>
      <c r="J24" s="953">
        <f t="shared" si="3"/>
        <v>310265.37</v>
      </c>
      <c r="K24" s="954">
        <f t="shared" si="3"/>
        <v>207517.15999999997</v>
      </c>
      <c r="L24" s="953">
        <f t="shared" si="3"/>
        <v>984051.4</v>
      </c>
      <c r="M24" s="954">
        <f t="shared" si="3"/>
        <v>691073.01</v>
      </c>
      <c r="N24" s="953">
        <f t="shared" si="3"/>
        <v>808098.39</v>
      </c>
      <c r="O24" s="954">
        <f>SUM(O29:O30)</f>
        <v>0</v>
      </c>
      <c r="P24" s="1288"/>
    </row>
    <row r="25" spans="1:16" s="31" customFormat="1" ht="26.1" customHeight="1" x14ac:dyDescent="0.2">
      <c r="A25" s="289" t="s">
        <v>292</v>
      </c>
      <c r="B25" s="885" t="str">
        <f>'3a. Produtos-Fis(Outputs-PMR)'!B100</f>
        <v xml:space="preserve">Modelo de qualidade para o atendimento ao contribuinte implementado. </v>
      </c>
      <c r="C25" s="314">
        <v>437155</v>
      </c>
      <c r="D25" s="1105">
        <v>136812</v>
      </c>
      <c r="E25" s="1264"/>
      <c r="F25" s="1103"/>
      <c r="G25" s="1264"/>
      <c r="H25" s="1103">
        <v>15120</v>
      </c>
      <c r="I25" s="1268">
        <v>53960.99</v>
      </c>
      <c r="J25" s="1103">
        <v>15120</v>
      </c>
      <c r="K25" s="1268">
        <v>33747.360000000001</v>
      </c>
      <c r="L25" s="1103">
        <v>338188.65</v>
      </c>
      <c r="M25" s="1268">
        <v>238753.04</v>
      </c>
      <c r="N25" s="1284">
        <v>110693.61</v>
      </c>
      <c r="O25" s="1264"/>
      <c r="P25" s="1288"/>
    </row>
    <row r="26" spans="1:16" s="31" customFormat="1" ht="26.1" customHeight="1" x14ac:dyDescent="0.2">
      <c r="A26" s="289" t="s">
        <v>294</v>
      </c>
      <c r="B26" s="885" t="str">
        <f>'3a. Produtos-Fis(Outputs-PMR)'!B105</f>
        <v>Modelo de Sistemas aplicativos de apoio à gestão administrativa e tributária.</v>
      </c>
      <c r="C26" s="371">
        <v>2305976.02</v>
      </c>
      <c r="D26" s="957"/>
      <c r="E26" s="1269">
        <v>1355972.37</v>
      </c>
      <c r="F26" s="1103">
        <v>1628860.5</v>
      </c>
      <c r="G26" s="1264"/>
      <c r="H26" s="1103">
        <v>446453.37</v>
      </c>
      <c r="I26" s="1268">
        <v>87200.65</v>
      </c>
      <c r="J26" s="1105">
        <v>57234.37</v>
      </c>
      <c r="K26" s="1268">
        <v>112750.88</v>
      </c>
      <c r="L26" s="1103">
        <v>409404.12</v>
      </c>
      <c r="M26" s="1268">
        <v>191744.22</v>
      </c>
      <c r="N26" s="1284">
        <v>558307.9</v>
      </c>
      <c r="O26" s="1264"/>
      <c r="P26" s="1288"/>
    </row>
    <row r="27" spans="1:16" s="31" customFormat="1" ht="39.950000000000003" customHeight="1" x14ac:dyDescent="0.2">
      <c r="A27" s="1270" t="s">
        <v>296</v>
      </c>
      <c r="B27" s="1272" t="str">
        <f>'3a. Produtos-Fis(Outputs-PMR)'!B111</f>
        <v>Infraestrutura de tecnologia para suporte e apoio à gestão fiscal implementada (Ressarcimento).</v>
      </c>
      <c r="C27" s="372">
        <v>1191919.98</v>
      </c>
      <c r="D27" s="961">
        <v>1191919.98</v>
      </c>
      <c r="E27" s="1269">
        <v>1191919.98</v>
      </c>
      <c r="F27" s="1105"/>
      <c r="G27" s="958"/>
      <c r="H27" s="1105"/>
      <c r="I27" s="958"/>
      <c r="J27" s="957"/>
      <c r="K27" s="958"/>
      <c r="L27" s="971"/>
      <c r="M27" s="958"/>
      <c r="N27" s="971"/>
      <c r="O27" s="958"/>
      <c r="P27" s="1288"/>
    </row>
    <row r="28" spans="1:16" s="31" customFormat="1" ht="44.25" customHeight="1" x14ac:dyDescent="0.2">
      <c r="A28" s="1270" t="s">
        <v>914</v>
      </c>
      <c r="B28" s="1272" t="str">
        <f>'3a. Produtos-Fis(Outputs-PMR)'!B114</f>
        <v>Sistemas aplicativos de apoio à gestão administrativa e tributária implementados (Contrapartida reconhecida).</v>
      </c>
      <c r="C28" s="372">
        <v>1900000</v>
      </c>
      <c r="D28" s="961">
        <v>1900000</v>
      </c>
      <c r="E28" s="1269">
        <v>1929409.3</v>
      </c>
      <c r="F28" s="1105"/>
      <c r="G28" s="958"/>
      <c r="H28" s="1105"/>
      <c r="I28" s="958"/>
      <c r="J28" s="957"/>
      <c r="K28" s="958"/>
      <c r="L28" s="971"/>
      <c r="M28" s="958"/>
      <c r="N28" s="971"/>
      <c r="O28" s="958"/>
      <c r="P28" s="1288"/>
    </row>
    <row r="29" spans="1:16" s="31" customFormat="1" ht="17.100000000000001" customHeight="1" x14ac:dyDescent="0.2">
      <c r="A29" s="289" t="s">
        <v>298</v>
      </c>
      <c r="B29" s="1239" t="str">
        <f>'3a. Produtos-Fis(Outputs-PMR)'!B121</f>
        <v xml:space="preserve">Política de capacitação implementada. </v>
      </c>
      <c r="C29" s="314">
        <v>740449</v>
      </c>
      <c r="D29" s="1105">
        <v>364101</v>
      </c>
      <c r="E29" s="1268">
        <v>364101</v>
      </c>
      <c r="F29" s="1103">
        <v>364101</v>
      </c>
      <c r="G29" s="1264"/>
      <c r="H29" s="1103"/>
      <c r="I29" s="1268">
        <v>45642.25</v>
      </c>
      <c r="J29" s="1103">
        <v>179855</v>
      </c>
      <c r="K29" s="1264"/>
      <c r="L29" s="1103">
        <v>134448.75</v>
      </c>
      <c r="M29" s="1268">
        <v>257364.1</v>
      </c>
      <c r="N29" s="1284">
        <v>73341.649999999994</v>
      </c>
      <c r="O29" s="1264"/>
      <c r="P29" s="1288"/>
    </row>
    <row r="30" spans="1:16" s="31" customFormat="1" ht="26.1" customHeight="1" x14ac:dyDescent="0.2">
      <c r="A30" s="289" t="s">
        <v>299</v>
      </c>
      <c r="B30" s="1239" t="str">
        <f>'3a. Produtos-Fis(Outputs-PMR)'!B124</f>
        <v>Programa de educação fiscal implementado.</v>
      </c>
      <c r="C30" s="314">
        <v>273932</v>
      </c>
      <c r="D30" s="1103">
        <v>90956</v>
      </c>
      <c r="E30" s="1268">
        <f>90956+9515.68</f>
        <v>100471.67999999999</v>
      </c>
      <c r="F30" s="1103">
        <v>90956</v>
      </c>
      <c r="G30" s="1264"/>
      <c r="H30" s="1103">
        <v>58056</v>
      </c>
      <c r="I30" s="1268">
        <v>43474.52</v>
      </c>
      <c r="J30" s="1103">
        <v>58056</v>
      </c>
      <c r="K30" s="1268">
        <v>61018.92</v>
      </c>
      <c r="L30" s="1103">
        <v>102009.88</v>
      </c>
      <c r="M30" s="1268">
        <v>3211.65</v>
      </c>
      <c r="N30" s="1284">
        <v>65755.23</v>
      </c>
      <c r="O30" s="1264"/>
      <c r="P30" s="1288"/>
    </row>
    <row r="31" spans="1:16" s="182" customFormat="1" ht="26.1" customHeight="1" x14ac:dyDescent="0.2">
      <c r="A31" s="563"/>
      <c r="B31" s="1243" t="s">
        <v>1327</v>
      </c>
      <c r="C31" s="1273">
        <f>C24+C20+C11+C7</f>
        <v>13502046</v>
      </c>
      <c r="D31" s="953">
        <f t="shared" ref="D31:O31" si="4">D24+D20+D11+D7</f>
        <v>4536821.9800000004</v>
      </c>
      <c r="E31" s="954">
        <f t="shared" si="4"/>
        <v>4942962.2</v>
      </c>
      <c r="F31" s="953">
        <f t="shared" si="4"/>
        <v>2566235.5</v>
      </c>
      <c r="G31" s="954">
        <f t="shared" si="4"/>
        <v>0</v>
      </c>
      <c r="H31" s="953">
        <f t="shared" si="4"/>
        <v>559836.96000000008</v>
      </c>
      <c r="I31" s="954">
        <f t="shared" si="4"/>
        <v>2402029.1399999997</v>
      </c>
      <c r="J31" s="953">
        <f t="shared" si="4"/>
        <v>823593.01</v>
      </c>
      <c r="K31" s="954">
        <f t="shared" si="4"/>
        <v>1131645.8700000001</v>
      </c>
      <c r="L31" s="953">
        <f t="shared" si="4"/>
        <v>4869996.49</v>
      </c>
      <c r="M31" s="954">
        <f t="shared" si="4"/>
        <v>2049601.6400000001</v>
      </c>
      <c r="N31" s="953">
        <f t="shared" si="4"/>
        <v>3229286.51</v>
      </c>
      <c r="O31" s="954">
        <f t="shared" si="4"/>
        <v>0</v>
      </c>
      <c r="P31" s="1288"/>
    </row>
    <row r="32" spans="1:16" s="182" customFormat="1" ht="26.1" customHeight="1" x14ac:dyDescent="0.2">
      <c r="A32" s="991">
        <v>37</v>
      </c>
      <c r="B32" s="992" t="s">
        <v>1326</v>
      </c>
      <c r="C32" s="1276">
        <v>240878</v>
      </c>
      <c r="D32" s="1103">
        <v>70533</v>
      </c>
      <c r="E32" s="1268">
        <v>1178.33</v>
      </c>
      <c r="F32" s="1103">
        <v>70533</v>
      </c>
      <c r="G32" s="958"/>
      <c r="H32" s="1103">
        <v>70533</v>
      </c>
      <c r="I32" s="1268">
        <v>34388.31</v>
      </c>
      <c r="J32" s="1103">
        <v>80191</v>
      </c>
      <c r="K32" s="1268">
        <v>122525.78</v>
      </c>
      <c r="L32" s="961">
        <v>27583.11</v>
      </c>
      <c r="M32" s="1268">
        <v>72222.570000000007</v>
      </c>
      <c r="N32" s="1284">
        <v>10563.01</v>
      </c>
      <c r="O32" s="962"/>
      <c r="P32" s="1288"/>
    </row>
    <row r="33" spans="1:16" s="182" customFormat="1" ht="26.1" customHeight="1" x14ac:dyDescent="0.2">
      <c r="A33" s="991" t="s">
        <v>1052</v>
      </c>
      <c r="B33" s="992" t="s">
        <v>1325</v>
      </c>
      <c r="C33" s="1276">
        <v>257076</v>
      </c>
      <c r="D33" s="1103"/>
      <c r="E33" s="1106"/>
      <c r="F33" s="1103"/>
      <c r="G33" s="1106"/>
      <c r="H33" s="1103"/>
      <c r="I33" s="1268">
        <v>80659.69</v>
      </c>
      <c r="J33" s="1103">
        <v>48563</v>
      </c>
      <c r="K33" s="1268">
        <v>56732.200000000004</v>
      </c>
      <c r="L33" s="961">
        <v>45000</v>
      </c>
      <c r="M33" s="1268">
        <v>51716.42</v>
      </c>
      <c r="N33" s="1284">
        <v>67967.69</v>
      </c>
      <c r="O33" s="962"/>
      <c r="P33" s="1288"/>
    </row>
    <row r="34" spans="1:16" s="182" customFormat="1" ht="26.1" customHeight="1" x14ac:dyDescent="0.2">
      <c r="A34" s="993"/>
      <c r="B34" s="994" t="s">
        <v>42</v>
      </c>
      <c r="C34" s="1277"/>
      <c r="D34" s="957"/>
      <c r="E34" s="958"/>
      <c r="F34" s="957"/>
      <c r="G34" s="958"/>
      <c r="H34" s="957"/>
      <c r="I34" s="958"/>
      <c r="J34" s="961"/>
      <c r="K34" s="958"/>
      <c r="L34" s="961"/>
      <c r="M34" s="958"/>
      <c r="N34" s="961"/>
      <c r="O34" s="958"/>
      <c r="P34" s="1288"/>
    </row>
    <row r="35" spans="1:16" s="182" customFormat="1" ht="26.1" customHeight="1" thickBot="1" x14ac:dyDescent="0.25">
      <c r="A35" s="995"/>
      <c r="B35" s="996" t="s">
        <v>1328</v>
      </c>
      <c r="C35" s="1278">
        <f>SUM(C32:C34)</f>
        <v>497954</v>
      </c>
      <c r="D35" s="984">
        <f t="shared" ref="D35:O35" si="5">SUM(D32:D34)</f>
        <v>70533</v>
      </c>
      <c r="E35" s="985">
        <f t="shared" si="5"/>
        <v>1178.33</v>
      </c>
      <c r="F35" s="984">
        <f t="shared" si="5"/>
        <v>70533</v>
      </c>
      <c r="G35" s="985">
        <f t="shared" si="5"/>
        <v>0</v>
      </c>
      <c r="H35" s="984">
        <f t="shared" si="5"/>
        <v>70533</v>
      </c>
      <c r="I35" s="984">
        <f t="shared" si="5"/>
        <v>115048</v>
      </c>
      <c r="J35" s="985">
        <f t="shared" si="5"/>
        <v>128754</v>
      </c>
      <c r="K35" s="984">
        <f t="shared" si="5"/>
        <v>179257.98</v>
      </c>
      <c r="L35" s="984">
        <f>SUM(L32:L34)</f>
        <v>72583.11</v>
      </c>
      <c r="M35" s="1289">
        <f t="shared" si="5"/>
        <v>123938.99</v>
      </c>
      <c r="N35" s="984">
        <f t="shared" si="5"/>
        <v>78530.7</v>
      </c>
      <c r="O35" s="985">
        <f t="shared" si="5"/>
        <v>0</v>
      </c>
      <c r="P35" s="1288"/>
    </row>
    <row r="36" spans="1:16" s="182" customFormat="1" ht="26.1" customHeight="1" thickBot="1" x14ac:dyDescent="0.25">
      <c r="A36" s="997"/>
      <c r="B36" s="998" t="s">
        <v>43</v>
      </c>
      <c r="C36" s="1279">
        <f>C31+C35</f>
        <v>14000000</v>
      </c>
      <c r="D36" s="986">
        <f>D31+D35</f>
        <v>4607354.9800000004</v>
      </c>
      <c r="E36" s="987">
        <f t="shared" ref="E36:O36" si="6">E31+E35</f>
        <v>4944140.53</v>
      </c>
      <c r="F36" s="986">
        <f t="shared" si="6"/>
        <v>2636768.5</v>
      </c>
      <c r="G36" s="987">
        <f t="shared" si="6"/>
        <v>0</v>
      </c>
      <c r="H36" s="986">
        <f t="shared" si="6"/>
        <v>630369.96000000008</v>
      </c>
      <c r="I36" s="987">
        <f t="shared" si="6"/>
        <v>2517077.1399999997</v>
      </c>
      <c r="J36" s="986">
        <f t="shared" si="6"/>
        <v>952347.01</v>
      </c>
      <c r="K36" s="987">
        <f>K31+K35</f>
        <v>1310903.8500000001</v>
      </c>
      <c r="L36" s="986">
        <f t="shared" si="6"/>
        <v>4942579.6000000006</v>
      </c>
      <c r="M36" s="1290">
        <f t="shared" si="6"/>
        <v>2173540.6300000004</v>
      </c>
      <c r="N36" s="986">
        <f t="shared" si="6"/>
        <v>3307817.21</v>
      </c>
      <c r="O36" s="987">
        <f t="shared" si="6"/>
        <v>0</v>
      </c>
      <c r="P36" s="1288"/>
    </row>
    <row r="37" spans="1:16" s="182" customFormat="1" ht="26.1" customHeight="1" thickBot="1" x14ac:dyDescent="0.25">
      <c r="A37" s="981"/>
      <c r="B37" s="981"/>
      <c r="C37" s="982"/>
      <c r="D37" s="983"/>
      <c r="E37" s="983"/>
      <c r="F37" s="983"/>
      <c r="G37" s="983"/>
      <c r="H37" s="983"/>
      <c r="I37" s="983"/>
      <c r="J37" s="983"/>
      <c r="K37" s="983"/>
      <c r="L37" s="983"/>
      <c r="M37" s="983"/>
      <c r="N37" s="983"/>
      <c r="O37" s="983"/>
      <c r="P37" s="1288"/>
    </row>
    <row r="38" spans="1:16" s="287" customFormat="1" ht="15" customHeight="1" x14ac:dyDescent="0.2">
      <c r="A38" s="1395" t="s">
        <v>17</v>
      </c>
      <c r="B38" s="1396"/>
      <c r="C38" s="1280" t="s">
        <v>12</v>
      </c>
      <c r="D38" s="1401" t="s">
        <v>253</v>
      </c>
      <c r="E38" s="1402"/>
      <c r="F38" s="1401" t="s">
        <v>254</v>
      </c>
      <c r="G38" s="1402"/>
      <c r="H38" s="1401" t="s">
        <v>255</v>
      </c>
      <c r="I38" s="1402"/>
      <c r="J38" s="1401" t="s">
        <v>256</v>
      </c>
      <c r="K38" s="1402"/>
      <c r="L38" s="1401" t="s">
        <v>1323</v>
      </c>
      <c r="M38" s="1402"/>
      <c r="N38" s="1401" t="s">
        <v>1324</v>
      </c>
      <c r="O38" s="1402"/>
      <c r="P38" s="1288"/>
    </row>
    <row r="39" spans="1:16" s="287" customFormat="1" ht="14.25" x14ac:dyDescent="0.2">
      <c r="A39" s="1397"/>
      <c r="B39" s="1398"/>
      <c r="C39" s="1281" t="s">
        <v>119</v>
      </c>
      <c r="D39" s="307" t="s">
        <v>9</v>
      </c>
      <c r="E39" s="564" t="s">
        <v>13</v>
      </c>
      <c r="F39" s="307" t="s">
        <v>9</v>
      </c>
      <c r="G39" s="564" t="s">
        <v>13</v>
      </c>
      <c r="H39" s="307" t="s">
        <v>9</v>
      </c>
      <c r="I39" s="564" t="s">
        <v>13</v>
      </c>
      <c r="J39" s="307" t="s">
        <v>9</v>
      </c>
      <c r="K39" s="564" t="s">
        <v>13</v>
      </c>
      <c r="L39" s="307" t="s">
        <v>9</v>
      </c>
      <c r="M39" s="564" t="s">
        <v>13</v>
      </c>
      <c r="N39" s="307" t="s">
        <v>9</v>
      </c>
      <c r="O39" s="564" t="s">
        <v>13</v>
      </c>
      <c r="P39" s="1288"/>
    </row>
    <row r="40" spans="1:16" s="287" customFormat="1" thickBot="1" x14ac:dyDescent="0.25">
      <c r="A40" s="1399"/>
      <c r="B40" s="1400"/>
      <c r="C40" s="1282" t="s">
        <v>16</v>
      </c>
      <c r="D40" s="308" t="s">
        <v>369</v>
      </c>
      <c r="E40" s="565" t="s">
        <v>369</v>
      </c>
      <c r="F40" s="308" t="s">
        <v>369</v>
      </c>
      <c r="G40" s="565" t="s">
        <v>369</v>
      </c>
      <c r="H40" s="308" t="s">
        <v>369</v>
      </c>
      <c r="I40" s="565" t="s">
        <v>369</v>
      </c>
      <c r="J40" s="308" t="s">
        <v>369</v>
      </c>
      <c r="K40" s="565" t="s">
        <v>369</v>
      </c>
      <c r="L40" s="308" t="s">
        <v>369</v>
      </c>
      <c r="M40" s="565" t="s">
        <v>369</v>
      </c>
      <c r="N40" s="308" t="s">
        <v>369</v>
      </c>
      <c r="O40" s="565" t="s">
        <v>369</v>
      </c>
      <c r="P40" s="1288"/>
    </row>
    <row r="41" spans="1:16" s="287" customFormat="1" ht="26.1" customHeight="1" x14ac:dyDescent="0.2">
      <c r="A41" s="1389" t="s">
        <v>103</v>
      </c>
      <c r="B41" s="1390"/>
      <c r="C41" s="1299">
        <f>D41+F41+H41+J41+L41+N41</f>
        <v>10000000</v>
      </c>
      <c r="D41" s="964">
        <v>1210092.75</v>
      </c>
      <c r="E41" s="965">
        <v>1691919.98</v>
      </c>
      <c r="F41" s="964">
        <v>494517.54</v>
      </c>
      <c r="G41" s="965">
        <v>330000</v>
      </c>
      <c r="H41" s="964">
        <v>2260691.5</v>
      </c>
      <c r="I41" s="965">
        <v>1968151.73</v>
      </c>
      <c r="J41" s="964">
        <v>2688682.83</v>
      </c>
      <c r="K41" s="965">
        <v>2860047.05</v>
      </c>
      <c r="L41" s="964">
        <v>3059548.19</v>
      </c>
      <c r="M41" s="965">
        <v>1910211.54</v>
      </c>
      <c r="N41" s="964">
        <v>286467.19</v>
      </c>
      <c r="O41" s="965"/>
      <c r="P41" s="1288"/>
    </row>
    <row r="42" spans="1:16" s="287" customFormat="1" ht="26.1" customHeight="1" x14ac:dyDescent="0.2">
      <c r="A42" s="1391" t="s">
        <v>177</v>
      </c>
      <c r="B42" s="1392"/>
      <c r="C42" s="1300">
        <f>D42+F42+H42+J42+L42+N42</f>
        <v>4000000</v>
      </c>
      <c r="D42" s="957">
        <v>1900000</v>
      </c>
      <c r="E42" s="958">
        <v>1929409.3</v>
      </c>
      <c r="F42" s="957"/>
      <c r="G42" s="958"/>
      <c r="H42" s="957">
        <v>126385.95</v>
      </c>
      <c r="I42" s="958">
        <v>480458.25000000006</v>
      </c>
      <c r="J42" s="957">
        <v>700000</v>
      </c>
      <c r="K42" s="958"/>
      <c r="L42" s="957">
        <v>1176614.05</v>
      </c>
      <c r="M42" s="958"/>
      <c r="N42" s="957">
        <v>97000</v>
      </c>
      <c r="O42" s="958"/>
      <c r="P42" s="1288"/>
    </row>
    <row r="43" spans="1:16" s="287" customFormat="1" ht="26.1" customHeight="1" thickBot="1" x14ac:dyDescent="0.25">
      <c r="A43" s="1393" t="s">
        <v>105</v>
      </c>
      <c r="B43" s="1394"/>
      <c r="C43" s="1301">
        <f>SUM(C41:C42)</f>
        <v>14000000</v>
      </c>
      <c r="D43" s="955">
        <f>SUM(D41:D42)</f>
        <v>3110092.75</v>
      </c>
      <c r="E43" s="956">
        <f t="shared" ref="E43:J43" si="7">SUM(E41:E42)</f>
        <v>3621329.2800000003</v>
      </c>
      <c r="F43" s="955">
        <f t="shared" si="7"/>
        <v>494517.54</v>
      </c>
      <c r="G43" s="956">
        <f t="shared" si="7"/>
        <v>330000</v>
      </c>
      <c r="H43" s="955">
        <f t="shared" si="7"/>
        <v>2387077.4500000002</v>
      </c>
      <c r="I43" s="956">
        <f>SUM(I41:I42)</f>
        <v>2448609.98</v>
      </c>
      <c r="J43" s="955">
        <f t="shared" si="7"/>
        <v>3388682.83</v>
      </c>
      <c r="K43" s="956">
        <f>SUM(K41:K42)</f>
        <v>2860047.05</v>
      </c>
      <c r="L43" s="955">
        <f>SUM(L41:L42)</f>
        <v>4236162.24</v>
      </c>
      <c r="M43" s="956">
        <f>SUM(M41:M42)</f>
        <v>1910211.54</v>
      </c>
      <c r="N43" s="955">
        <f>SUM(N41:N42)</f>
        <v>383467.19</v>
      </c>
      <c r="O43" s="956">
        <f>SUM(O41:O42)</f>
        <v>0</v>
      </c>
      <c r="P43" s="1288"/>
    </row>
    <row r="44" spans="1:16" s="1016" customFormat="1" ht="17.100000000000001" customHeight="1" x14ac:dyDescent="0.2">
      <c r="A44" s="1013"/>
      <c r="B44" s="1014"/>
      <c r="C44" s="1015"/>
      <c r="D44" s="1012"/>
      <c r="E44" s="1012"/>
      <c r="F44" s="1012"/>
      <c r="G44" s="1012"/>
      <c r="H44" s="1012"/>
      <c r="I44" s="1012"/>
      <c r="J44" s="1012"/>
      <c r="K44" s="1012"/>
      <c r="L44" s="1012"/>
      <c r="M44" s="1012"/>
      <c r="N44" s="1012"/>
      <c r="O44" s="1012"/>
    </row>
    <row r="45" spans="1:16" s="1016" customFormat="1" ht="17.100000000000001" customHeight="1" x14ac:dyDescent="0.2">
      <c r="A45" s="1013"/>
      <c r="B45" s="1014"/>
      <c r="C45" s="1015"/>
      <c r="D45" s="1012"/>
      <c r="E45" s="1010"/>
      <c r="F45" s="1012"/>
      <c r="G45" s="1010"/>
      <c r="H45" s="1012"/>
      <c r="I45" s="1010"/>
      <c r="J45" s="1012"/>
      <c r="K45" s="1010"/>
      <c r="L45" s="1017"/>
      <c r="M45" s="1018"/>
      <c r="N45" s="1017"/>
      <c r="O45" s="1018"/>
    </row>
    <row r="46" spans="1:16" s="1016" customFormat="1" ht="17.100000000000001" customHeight="1" x14ac:dyDescent="0.2">
      <c r="A46" s="1013"/>
      <c r="B46" s="1014"/>
      <c r="C46" s="1015"/>
      <c r="D46" s="1011"/>
      <c r="E46" s="1011"/>
      <c r="F46" s="1011"/>
      <c r="G46" s="1011"/>
      <c r="H46" s="1011"/>
      <c r="I46" s="1011"/>
      <c r="J46" s="1011"/>
      <c r="K46" s="1011"/>
      <c r="L46" s="1011"/>
      <c r="M46" s="1011"/>
      <c r="N46" s="1011"/>
      <c r="O46" s="1011"/>
    </row>
    <row r="47" spans="1:16" s="1016" customFormat="1" ht="17.100000000000001" customHeight="1" x14ac:dyDescent="0.2">
      <c r="A47" s="1013"/>
      <c r="B47" s="1014"/>
      <c r="C47" s="1015"/>
      <c r="D47" s="1012"/>
      <c r="E47" s="1010"/>
      <c r="F47" s="1012"/>
      <c r="G47" s="1010"/>
      <c r="H47" s="1012"/>
      <c r="I47" s="1010"/>
      <c r="J47" s="1012"/>
      <c r="K47" s="1010"/>
      <c r="L47" s="1017"/>
      <c r="M47" s="1018"/>
      <c r="N47" s="1017"/>
      <c r="O47" s="1018"/>
    </row>
    <row r="48" spans="1:16" s="1016" customFormat="1" ht="17.100000000000001" customHeight="1" x14ac:dyDescent="0.2">
      <c r="A48" s="1013"/>
      <c r="B48" s="1014"/>
      <c r="C48" s="1015"/>
      <c r="D48" s="1012"/>
      <c r="E48" s="1010"/>
      <c r="F48" s="1012"/>
      <c r="G48" s="1010"/>
      <c r="H48" s="1012"/>
      <c r="I48" s="1010"/>
      <c r="J48" s="1024"/>
      <c r="K48" s="1010"/>
      <c r="L48" s="1017"/>
      <c r="M48" s="1018"/>
      <c r="N48" s="1017"/>
      <c r="O48" s="1018"/>
    </row>
    <row r="49" spans="1:15" s="1016" customFormat="1" ht="17.100000000000001" customHeight="1" x14ac:dyDescent="0.2">
      <c r="A49" s="1013"/>
      <c r="B49" s="1014"/>
      <c r="C49" s="1015"/>
      <c r="D49" s="1012"/>
      <c r="E49" s="1010"/>
      <c r="F49" s="1012"/>
      <c r="G49" s="1010"/>
      <c r="H49" s="1012"/>
      <c r="I49" s="1012"/>
      <c r="J49" s="1012"/>
      <c r="K49" s="1010"/>
      <c r="L49" s="1017"/>
      <c r="M49" s="1018"/>
      <c r="N49" s="1017"/>
      <c r="O49" s="1018"/>
    </row>
    <row r="50" spans="1:15" s="1016" customFormat="1" ht="17.100000000000001" customHeight="1" x14ac:dyDescent="0.2">
      <c r="A50" s="1013"/>
      <c r="B50" s="1014"/>
      <c r="C50" s="1015"/>
      <c r="D50" s="1012"/>
      <c r="E50" s="1010"/>
      <c r="F50" s="1012"/>
      <c r="G50" s="1010"/>
      <c r="H50" s="1012"/>
      <c r="I50" s="1010"/>
      <c r="J50" s="1012"/>
      <c r="K50" s="1010"/>
      <c r="L50" s="1017"/>
      <c r="M50" s="1018"/>
      <c r="N50" s="1017"/>
      <c r="O50" s="1018"/>
    </row>
    <row r="51" spans="1:15" s="1016" customFormat="1" ht="17.100000000000001" customHeight="1" x14ac:dyDescent="0.2">
      <c r="A51" s="1013"/>
      <c r="B51" s="1014"/>
      <c r="C51" s="1015"/>
      <c r="D51" s="1012"/>
      <c r="E51" s="1010"/>
      <c r="F51" s="1012"/>
      <c r="G51" s="1010"/>
      <c r="H51" s="1012"/>
      <c r="I51" s="1010"/>
      <c r="J51" s="1012"/>
      <c r="K51" s="1010"/>
      <c r="L51" s="1017"/>
      <c r="M51" s="1018"/>
      <c r="N51" s="1017"/>
      <c r="O51" s="1018"/>
    </row>
    <row r="52" spans="1:15" s="1016" customFormat="1" ht="17.100000000000001" customHeight="1" x14ac:dyDescent="0.2">
      <c r="A52" s="1013"/>
      <c r="B52" s="1014"/>
      <c r="C52" s="1015"/>
      <c r="D52" s="1012"/>
      <c r="E52" s="1010"/>
      <c r="F52" s="1012"/>
      <c r="G52" s="1010"/>
      <c r="H52" s="1012"/>
      <c r="I52" s="1010"/>
      <c r="J52" s="1012"/>
      <c r="K52" s="1010"/>
      <c r="L52" s="1017"/>
      <c r="M52" s="1018"/>
      <c r="N52" s="1017"/>
      <c r="O52" s="1018"/>
    </row>
    <row r="53" spans="1:15" s="1016" customFormat="1" ht="17.100000000000001" customHeight="1" x14ac:dyDescent="0.2">
      <c r="A53" s="1013"/>
      <c r="B53" s="1014"/>
      <c r="C53" s="1015"/>
      <c r="D53" s="1012"/>
      <c r="E53" s="1010"/>
      <c r="F53" s="1012"/>
      <c r="G53" s="1010"/>
      <c r="H53" s="1012"/>
      <c r="I53" s="1010"/>
      <c r="J53" s="1012"/>
      <c r="K53" s="1010"/>
      <c r="L53" s="1017"/>
      <c r="M53" s="1018"/>
      <c r="N53" s="1017"/>
      <c r="O53" s="1018"/>
    </row>
    <row r="54" spans="1:15" s="1016" customFormat="1" ht="17.100000000000001" customHeight="1" x14ac:dyDescent="0.2">
      <c r="A54" s="1013"/>
      <c r="B54" s="1014"/>
      <c r="C54" s="1015"/>
      <c r="D54" s="1012"/>
      <c r="E54" s="1010"/>
      <c r="F54" s="1012"/>
      <c r="G54" s="1010"/>
      <c r="H54" s="1012"/>
      <c r="I54" s="1010"/>
      <c r="J54" s="1012"/>
      <c r="K54" s="1010"/>
      <c r="L54" s="1017"/>
      <c r="M54" s="1018"/>
      <c r="N54" s="1017"/>
      <c r="O54" s="1018"/>
    </row>
    <row r="55" spans="1:15" s="1016" customFormat="1" ht="17.100000000000001" customHeight="1" x14ac:dyDescent="0.2">
      <c r="A55" s="1013"/>
      <c r="B55" s="1014"/>
      <c r="C55" s="1015"/>
      <c r="D55" s="1012"/>
      <c r="E55" s="1010"/>
      <c r="F55" s="1012"/>
      <c r="G55" s="1010"/>
      <c r="H55" s="1012"/>
      <c r="I55" s="1010"/>
      <c r="J55" s="1012"/>
      <c r="K55" s="1010"/>
      <c r="L55" s="1017"/>
      <c r="M55" s="1018"/>
      <c r="N55" s="1017"/>
      <c r="O55" s="1018"/>
    </row>
    <row r="56" spans="1:15" s="1016" customFormat="1" ht="17.100000000000001" customHeight="1" x14ac:dyDescent="0.2">
      <c r="A56" s="1013"/>
      <c r="B56" s="1014"/>
      <c r="C56" s="1019"/>
      <c r="D56" s="1020"/>
      <c r="E56" s="1021"/>
      <c r="F56" s="1020"/>
      <c r="G56" s="1021"/>
      <c r="H56" s="1020"/>
      <c r="I56" s="1010"/>
      <c r="J56" s="1020"/>
      <c r="K56" s="1021"/>
      <c r="L56" s="1022"/>
      <c r="M56" s="1023"/>
      <c r="N56" s="1022"/>
      <c r="O56" s="1023"/>
    </row>
    <row r="57" spans="1:15" s="1016" customFormat="1" ht="17.100000000000001" customHeight="1" x14ac:dyDescent="0.2">
      <c r="A57" s="1013"/>
      <c r="B57" s="1014"/>
      <c r="C57" s="1019"/>
      <c r="D57" s="1020"/>
      <c r="E57" s="1021"/>
      <c r="F57" s="1020"/>
      <c r="G57" s="1021"/>
      <c r="H57" s="1020"/>
      <c r="I57" s="1010"/>
      <c r="J57" s="1020"/>
      <c r="K57" s="1021"/>
      <c r="L57" s="1022"/>
      <c r="M57" s="1023"/>
      <c r="N57" s="1022"/>
      <c r="O57" s="1023"/>
    </row>
    <row r="58" spans="1:15" s="1016" customFormat="1" ht="17.100000000000001" customHeight="1" x14ac:dyDescent="0.2">
      <c r="A58" s="1013"/>
      <c r="B58" s="1014"/>
      <c r="C58" s="1019"/>
      <c r="D58" s="1020"/>
      <c r="E58" s="1021"/>
      <c r="F58" s="1020"/>
      <c r="G58" s="1021"/>
      <c r="H58" s="1020"/>
      <c r="I58" s="1010"/>
      <c r="J58" s="1020"/>
      <c r="K58" s="1021"/>
      <c r="L58" s="1022"/>
      <c r="M58" s="1023"/>
      <c r="N58" s="1022"/>
      <c r="O58" s="1023"/>
    </row>
    <row r="59" spans="1:15" s="1016" customFormat="1" ht="17.100000000000001" customHeight="1" x14ac:dyDescent="0.2">
      <c r="A59" s="1013"/>
      <c r="B59" s="1014"/>
      <c r="C59" s="1019"/>
      <c r="D59" s="1020"/>
      <c r="E59" s="1021"/>
      <c r="F59" s="1020"/>
      <c r="G59" s="1021"/>
      <c r="H59" s="1020"/>
      <c r="I59" s="1010"/>
      <c r="J59" s="1020"/>
      <c r="K59" s="1021"/>
      <c r="L59" s="1022"/>
      <c r="M59" s="1023"/>
      <c r="N59" s="1022"/>
      <c r="O59" s="1023"/>
    </row>
    <row r="60" spans="1:15" s="1016" customFormat="1" ht="17.100000000000001" customHeight="1" x14ac:dyDescent="0.2">
      <c r="A60" s="1013"/>
      <c r="B60" s="1014"/>
      <c r="C60" s="1019"/>
      <c r="D60" s="1020"/>
      <c r="E60" s="1021"/>
      <c r="F60" s="1020"/>
      <c r="G60" s="1021"/>
      <c r="H60" s="1020"/>
      <c r="I60" s="1010"/>
      <c r="J60" s="1020"/>
      <c r="K60" s="1021"/>
      <c r="L60" s="1022"/>
      <c r="M60" s="1023"/>
      <c r="N60" s="1022"/>
      <c r="O60" s="1023"/>
    </row>
    <row r="61" spans="1:15" s="1016" customFormat="1" ht="17.100000000000001" customHeight="1" x14ac:dyDescent="0.2">
      <c r="A61" s="1013"/>
      <c r="B61" s="1014"/>
      <c r="C61" s="1019"/>
      <c r="D61" s="1020"/>
      <c r="E61" s="1021"/>
      <c r="F61" s="1020"/>
      <c r="G61" s="1021"/>
      <c r="H61" s="1020"/>
      <c r="I61" s="1010"/>
      <c r="J61" s="1020"/>
      <c r="K61" s="1021"/>
      <c r="L61" s="1022"/>
      <c r="M61" s="1023"/>
      <c r="N61" s="1022"/>
      <c r="O61" s="1023"/>
    </row>
    <row r="62" spans="1:15" s="1004" customFormat="1" ht="17.100000000000001" customHeight="1" x14ac:dyDescent="0.2">
      <c r="A62" s="999"/>
      <c r="B62" s="449"/>
      <c r="C62" s="448"/>
      <c r="D62" s="446"/>
      <c r="E62" s="1000"/>
      <c r="F62" s="446"/>
      <c r="G62" s="1000"/>
      <c r="H62" s="446"/>
      <c r="I62" s="1001"/>
      <c r="J62" s="446"/>
      <c r="K62" s="1000"/>
      <c r="L62" s="1002"/>
      <c r="M62" s="1003"/>
      <c r="N62" s="1002"/>
      <c r="O62" s="1003"/>
    </row>
    <row r="63" spans="1:15" x14ac:dyDescent="0.2">
      <c r="I63" s="816"/>
    </row>
    <row r="64" spans="1:15" x14ac:dyDescent="0.2">
      <c r="I64" s="816"/>
    </row>
    <row r="65" spans="9:9" x14ac:dyDescent="0.2">
      <c r="I65" s="816"/>
    </row>
    <row r="66" spans="9:9" x14ac:dyDescent="0.2">
      <c r="I66" s="816"/>
    </row>
    <row r="67" spans="9:9" x14ac:dyDescent="0.2">
      <c r="I67" s="816"/>
    </row>
    <row r="68" spans="9:9" x14ac:dyDescent="0.2">
      <c r="I68" s="816"/>
    </row>
    <row r="69" spans="9:9" x14ac:dyDescent="0.2">
      <c r="I69" s="816"/>
    </row>
    <row r="70" spans="9:9" x14ac:dyDescent="0.2">
      <c r="I70" s="816"/>
    </row>
    <row r="71" spans="9:9" x14ac:dyDescent="0.2">
      <c r="I71" s="816"/>
    </row>
    <row r="72" spans="9:9" x14ac:dyDescent="0.2">
      <c r="I72" s="816"/>
    </row>
    <row r="73" spans="9:9" x14ac:dyDescent="0.2">
      <c r="I73" s="816"/>
    </row>
    <row r="74" spans="9:9" x14ac:dyDescent="0.2">
      <c r="I74" s="816"/>
    </row>
    <row r="75" spans="9:9" x14ac:dyDescent="0.2">
      <c r="I75" s="816"/>
    </row>
  </sheetData>
  <mergeCells count="20">
    <mergeCell ref="D3:O3"/>
    <mergeCell ref="A3:A6"/>
    <mergeCell ref="D4:E4"/>
    <mergeCell ref="C3:C4"/>
    <mergeCell ref="B3:B6"/>
    <mergeCell ref="L4:M4"/>
    <mergeCell ref="N38:O38"/>
    <mergeCell ref="F4:G4"/>
    <mergeCell ref="H4:I4"/>
    <mergeCell ref="J4:K4"/>
    <mergeCell ref="D38:E38"/>
    <mergeCell ref="F38:G38"/>
    <mergeCell ref="H38:I38"/>
    <mergeCell ref="J38:K38"/>
    <mergeCell ref="N4:O4"/>
    <mergeCell ref="A41:B41"/>
    <mergeCell ref="A42:B42"/>
    <mergeCell ref="A43:B43"/>
    <mergeCell ref="A38:B40"/>
    <mergeCell ref="L38:M38"/>
  </mergeCells>
  <phoneticPr fontId="10" type="noConversion"/>
  <printOptions horizontalCentered="1"/>
  <pageMargins left="0.31496062992125984" right="0.31496062992125984" top="0.6692913385826772" bottom="0.47244094488188981" header="0.31496062992125984" footer="0.31496062992125984"/>
  <pageSetup paperSize="9" scale="75" orientation="landscape" r:id="rId1"/>
  <headerFooter scaleWithDoc="0">
    <oddHeader>&amp;L&amp;"Verdana,Normal"&amp;8PROGEFAZ - PROFISCO&amp;C&amp;"Verdana,Normal"&amp;8 11º RELATÓRIO DE PROGRESSO
2º Semestre de 2014&amp;R&amp;"Verdana,Normal"&amp;8SEFA - Pará</oddHeader>
    <oddFooter>&amp;L&amp;"Verdana,Normal"&amp;8&amp;A&amp;R&amp;"Verdana,Normal"&amp;8&amp;P/&amp;N</oddFooter>
  </headerFooter>
  <ignoredErrors>
    <ignoredError sqref="A13" numberStoredAsText="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0">
    <tabColor rgb="FF00B050"/>
  </sheetPr>
  <dimension ref="A1:CA82"/>
  <sheetViews>
    <sheetView showGridLines="0" zoomScale="75" zoomScaleNormal="75" zoomScaleSheetLayoutView="40" workbookViewId="0">
      <pane ySplit="4" topLeftCell="A5" activePane="bottomLeft" state="frozen"/>
      <selection pane="bottomLeft" activeCell="H45" sqref="H45"/>
    </sheetView>
  </sheetViews>
  <sheetFormatPr defaultRowHeight="11.25" x14ac:dyDescent="0.2"/>
  <cols>
    <col min="1" max="1" width="4.140625" style="513" customWidth="1"/>
    <col min="2" max="2" width="51.7109375" style="487" customWidth="1"/>
    <col min="3" max="3" width="4.28515625" style="488" hidden="1" customWidth="1"/>
    <col min="4" max="4" width="53.7109375" style="514" customWidth="1"/>
    <col min="5" max="5" width="20.7109375" style="514" customWidth="1"/>
    <col min="6" max="6" width="30.7109375" style="514" customWidth="1"/>
    <col min="7" max="7" width="7.7109375" style="488" customWidth="1"/>
    <col min="8" max="8" width="62.7109375" style="487" customWidth="1"/>
    <col min="9" max="11" width="16.7109375" style="487" customWidth="1"/>
    <col min="12" max="16384" width="9.140625" style="171"/>
  </cols>
  <sheetData>
    <row r="1" spans="1:79" s="183" customFormat="1" ht="20.25" customHeight="1" thickBot="1" x14ac:dyDescent="0.25">
      <c r="A1" s="489"/>
      <c r="B1" s="473"/>
      <c r="C1" s="473"/>
      <c r="D1" s="490"/>
      <c r="E1" s="490"/>
      <c r="F1" s="490"/>
      <c r="G1" s="473"/>
      <c r="H1" s="491"/>
      <c r="I1" s="492"/>
      <c r="J1" s="491"/>
      <c r="K1" s="493"/>
      <c r="L1" s="181"/>
      <c r="M1" s="181"/>
      <c r="N1" s="181"/>
      <c r="O1" s="181"/>
      <c r="P1" s="181"/>
      <c r="Q1" s="178"/>
      <c r="R1" s="180"/>
      <c r="S1" s="180"/>
      <c r="T1" s="181"/>
      <c r="U1" s="181"/>
      <c r="V1" s="181"/>
      <c r="W1" s="178"/>
      <c r="X1" s="178"/>
      <c r="Y1" s="179"/>
      <c r="Z1" s="180"/>
      <c r="AA1" s="180"/>
      <c r="AB1" s="180"/>
      <c r="AC1" s="181"/>
      <c r="AD1" s="181"/>
      <c r="AE1" s="181"/>
      <c r="AF1" s="181"/>
      <c r="AG1" s="181"/>
      <c r="AH1" s="181"/>
      <c r="AI1" s="181"/>
      <c r="AJ1" s="178"/>
      <c r="AK1" s="178"/>
      <c r="AL1" s="179"/>
      <c r="AM1" s="180"/>
      <c r="AN1" s="180"/>
      <c r="AO1" s="180"/>
      <c r="AP1" s="181"/>
      <c r="AQ1" s="181"/>
      <c r="AR1" s="181"/>
      <c r="AS1" s="181"/>
      <c r="AT1" s="181"/>
      <c r="AU1" s="181"/>
      <c r="AV1" s="181"/>
      <c r="AW1" s="178"/>
      <c r="AX1" s="178"/>
      <c r="AY1" s="179"/>
      <c r="AZ1" s="180"/>
      <c r="BA1" s="180"/>
      <c r="BB1" s="180"/>
      <c r="BC1" s="181"/>
      <c r="BD1" s="181"/>
      <c r="BE1" s="181"/>
      <c r="BF1" s="181"/>
      <c r="BG1" s="181"/>
      <c r="BH1" s="181"/>
      <c r="BI1" s="181"/>
      <c r="BJ1" s="182"/>
      <c r="BK1" s="182"/>
      <c r="BL1" s="182"/>
      <c r="BM1" s="182"/>
      <c r="BN1" s="182"/>
      <c r="BO1" s="182"/>
      <c r="BP1" s="182"/>
      <c r="BQ1" s="182"/>
      <c r="BR1" s="182"/>
      <c r="BS1" s="182"/>
      <c r="BT1" s="182"/>
      <c r="BU1" s="182"/>
      <c r="BV1" s="182"/>
      <c r="BW1" s="182"/>
      <c r="BX1" s="182"/>
      <c r="BY1" s="182"/>
      <c r="BZ1" s="182"/>
      <c r="CA1" s="182"/>
    </row>
    <row r="2" spans="1:79" ht="17.100000000000001" customHeight="1" thickBot="1" x14ac:dyDescent="0.25">
      <c r="A2" s="1414" t="s">
        <v>178</v>
      </c>
      <c r="B2" s="1415"/>
      <c r="C2" s="494"/>
      <c r="D2" s="495"/>
      <c r="E2" s="496"/>
      <c r="F2" s="496"/>
      <c r="G2" s="1418"/>
      <c r="H2" s="1418"/>
      <c r="I2" s="1418"/>
      <c r="J2" s="1418"/>
      <c r="K2" s="1419"/>
    </row>
    <row r="3" spans="1:79" ht="17.100000000000001" customHeight="1" x14ac:dyDescent="0.2">
      <c r="A3" s="1416" t="s">
        <v>11</v>
      </c>
      <c r="B3" s="1427" t="s">
        <v>134</v>
      </c>
      <c r="C3" s="1425" t="s">
        <v>915</v>
      </c>
      <c r="D3" s="1420" t="s">
        <v>135</v>
      </c>
      <c r="E3" s="1425" t="s">
        <v>191</v>
      </c>
      <c r="F3" s="1420" t="s">
        <v>136</v>
      </c>
      <c r="G3" s="1420" t="s">
        <v>206</v>
      </c>
      <c r="H3" s="1422" t="s">
        <v>176</v>
      </c>
      <c r="I3" s="1423"/>
      <c r="J3" s="1423"/>
      <c r="K3" s="1424"/>
    </row>
    <row r="4" spans="1:79" ht="26.1" customHeight="1" thickBot="1" x14ac:dyDescent="0.25">
      <c r="A4" s="1417"/>
      <c r="B4" s="1428"/>
      <c r="C4" s="1426"/>
      <c r="D4" s="1421"/>
      <c r="E4" s="1426"/>
      <c r="F4" s="1421"/>
      <c r="G4" s="1421"/>
      <c r="H4" s="814" t="s">
        <v>137</v>
      </c>
      <c r="I4" s="814" t="s">
        <v>138</v>
      </c>
      <c r="J4" s="814" t="s">
        <v>139</v>
      </c>
      <c r="K4" s="733" t="s">
        <v>140</v>
      </c>
    </row>
    <row r="5" spans="1:79" ht="17.100000000000001" customHeight="1" x14ac:dyDescent="0.2">
      <c r="A5" s="497" t="s">
        <v>41</v>
      </c>
      <c r="B5" s="474"/>
      <c r="C5" s="475"/>
      <c r="D5" s="498"/>
      <c r="E5" s="498"/>
      <c r="F5" s="498"/>
      <c r="G5" s="474"/>
      <c r="H5" s="474"/>
      <c r="I5" s="474"/>
      <c r="J5" s="474"/>
      <c r="K5" s="499"/>
    </row>
    <row r="6" spans="1:79" s="500" customFormat="1" ht="101.25" hidden="1" x14ac:dyDescent="0.2">
      <c r="A6" s="823" t="s">
        <v>240</v>
      </c>
      <c r="B6" s="476" t="s">
        <v>192</v>
      </c>
      <c r="C6" s="477">
        <v>3</v>
      </c>
      <c r="D6" s="370" t="s">
        <v>1034</v>
      </c>
      <c r="E6" s="367" t="s">
        <v>865</v>
      </c>
      <c r="F6" s="515" t="s">
        <v>800</v>
      </c>
      <c r="G6" s="457">
        <v>2</v>
      </c>
      <c r="H6" s="516" t="s">
        <v>801</v>
      </c>
      <c r="I6" s="516" t="s">
        <v>784</v>
      </c>
      <c r="J6" s="516" t="s">
        <v>806</v>
      </c>
      <c r="K6" s="517" t="s">
        <v>807</v>
      </c>
    </row>
    <row r="7" spans="1:79" ht="17.100000000000001" customHeight="1" x14ac:dyDescent="0.2">
      <c r="A7" s="824" t="s">
        <v>240</v>
      </c>
      <c r="B7" s="460" t="s">
        <v>1048</v>
      </c>
      <c r="C7" s="461">
        <v>4</v>
      </c>
      <c r="D7" s="486" t="s">
        <v>916</v>
      </c>
      <c r="E7" s="80"/>
      <c r="F7" s="518" t="s">
        <v>917</v>
      </c>
      <c r="G7" s="173">
        <v>1</v>
      </c>
      <c r="H7" s="503"/>
      <c r="I7" s="503"/>
      <c r="J7" s="503"/>
      <c r="K7" s="519"/>
    </row>
    <row r="8" spans="1:79" ht="112.5" hidden="1" x14ac:dyDescent="0.2">
      <c r="A8" s="825" t="s">
        <v>241</v>
      </c>
      <c r="B8" s="462" t="s">
        <v>239</v>
      </c>
      <c r="C8" s="463">
        <v>3</v>
      </c>
      <c r="D8" s="486" t="s">
        <v>1033</v>
      </c>
      <c r="E8" s="80" t="s">
        <v>802</v>
      </c>
      <c r="F8" s="518" t="s">
        <v>803</v>
      </c>
      <c r="G8" s="173">
        <v>2</v>
      </c>
      <c r="H8" s="503" t="s">
        <v>804</v>
      </c>
      <c r="I8" s="503" t="s">
        <v>805</v>
      </c>
      <c r="J8" s="520" t="s">
        <v>807</v>
      </c>
      <c r="K8" s="519" t="s">
        <v>807</v>
      </c>
    </row>
    <row r="9" spans="1:79" ht="26.1" customHeight="1" x14ac:dyDescent="0.2">
      <c r="A9" s="825" t="s">
        <v>241</v>
      </c>
      <c r="B9" s="462" t="s">
        <v>1049</v>
      </c>
      <c r="C9" s="463">
        <v>4</v>
      </c>
      <c r="D9" s="486" t="s">
        <v>918</v>
      </c>
      <c r="E9" s="80"/>
      <c r="F9" s="518" t="s">
        <v>919</v>
      </c>
      <c r="G9" s="173">
        <v>1</v>
      </c>
      <c r="H9" s="503"/>
      <c r="I9" s="503"/>
      <c r="J9" s="520"/>
      <c r="K9" s="519"/>
    </row>
    <row r="10" spans="1:79" ht="17.100000000000001" customHeight="1" x14ac:dyDescent="0.2">
      <c r="A10" s="826" t="s">
        <v>185</v>
      </c>
      <c r="B10" s="464" t="s">
        <v>258</v>
      </c>
      <c r="C10" s="465"/>
      <c r="D10" s="466"/>
      <c r="E10" s="466"/>
      <c r="F10" s="466"/>
      <c r="G10" s="467"/>
      <c r="H10" s="467"/>
      <c r="I10" s="467"/>
      <c r="J10" s="467"/>
      <c r="K10" s="468"/>
    </row>
    <row r="11" spans="1:79" ht="26.1" customHeight="1" x14ac:dyDescent="0.2">
      <c r="A11" s="737">
        <v>1</v>
      </c>
      <c r="B11" s="815" t="s">
        <v>264</v>
      </c>
      <c r="C11" s="734"/>
      <c r="D11" s="735"/>
      <c r="E11" s="735"/>
      <c r="F11" s="735"/>
      <c r="G11" s="734"/>
      <c r="H11" s="735"/>
      <c r="I11" s="735"/>
      <c r="J11" s="735"/>
      <c r="K11" s="736"/>
    </row>
    <row r="12" spans="1:79" s="500" customFormat="1" ht="45" hidden="1" x14ac:dyDescent="0.2">
      <c r="A12" s="1413" t="s">
        <v>265</v>
      </c>
      <c r="B12" s="1412" t="s">
        <v>259</v>
      </c>
      <c r="C12" s="457">
        <v>2</v>
      </c>
      <c r="D12" s="370" t="s">
        <v>1035</v>
      </c>
      <c r="E12" s="367" t="s">
        <v>808</v>
      </c>
      <c r="F12" s="367"/>
      <c r="G12" s="457">
        <v>1</v>
      </c>
      <c r="H12" s="813"/>
      <c r="I12" s="813"/>
      <c r="J12" s="813"/>
      <c r="K12" s="521"/>
    </row>
    <row r="13" spans="1:79" s="500" customFormat="1" ht="78.75" hidden="1" x14ac:dyDescent="0.2">
      <c r="A13" s="1413"/>
      <c r="B13" s="1412"/>
      <c r="C13" s="457">
        <v>3</v>
      </c>
      <c r="D13" s="370" t="s">
        <v>1036</v>
      </c>
      <c r="E13" s="367" t="s">
        <v>809</v>
      </c>
      <c r="F13" s="367"/>
      <c r="G13" s="457">
        <v>1</v>
      </c>
      <c r="H13" s="813"/>
      <c r="I13" s="813"/>
      <c r="J13" s="813"/>
      <c r="K13" s="521"/>
    </row>
    <row r="14" spans="1:79" ht="26.1" customHeight="1" x14ac:dyDescent="0.2">
      <c r="A14" s="827" t="s">
        <v>265</v>
      </c>
      <c r="B14" s="478" t="s">
        <v>315</v>
      </c>
      <c r="C14" s="173">
        <v>4</v>
      </c>
      <c r="D14" s="486" t="s">
        <v>920</v>
      </c>
      <c r="E14" s="80"/>
      <c r="F14" s="80" t="s">
        <v>922</v>
      </c>
      <c r="G14" s="173">
        <v>3</v>
      </c>
      <c r="H14" s="81" t="s">
        <v>921</v>
      </c>
      <c r="I14" s="81" t="s">
        <v>859</v>
      </c>
      <c r="J14" s="522">
        <v>40694</v>
      </c>
      <c r="K14" s="523">
        <v>40694</v>
      </c>
    </row>
    <row r="15" spans="1:79" ht="78.75" hidden="1" x14ac:dyDescent="0.2">
      <c r="A15" s="828" t="s">
        <v>266</v>
      </c>
      <c r="B15" s="176" t="s">
        <v>316</v>
      </c>
      <c r="C15" s="173">
        <v>3</v>
      </c>
      <c r="D15" s="486" t="s">
        <v>1037</v>
      </c>
      <c r="E15" s="80" t="s">
        <v>810</v>
      </c>
      <c r="F15" s="80" t="s">
        <v>811</v>
      </c>
      <c r="G15" s="173">
        <v>2</v>
      </c>
      <c r="H15" s="173"/>
      <c r="I15" s="304"/>
      <c r="J15" s="304"/>
      <c r="K15" s="501"/>
    </row>
    <row r="16" spans="1:79" ht="78.75" hidden="1" x14ac:dyDescent="0.2">
      <c r="A16" s="828" t="s">
        <v>266</v>
      </c>
      <c r="B16" s="176" t="s">
        <v>316</v>
      </c>
      <c r="C16" s="173">
        <v>3</v>
      </c>
      <c r="D16" s="486" t="s">
        <v>1038</v>
      </c>
      <c r="E16" s="80" t="s">
        <v>812</v>
      </c>
      <c r="F16" s="80"/>
      <c r="G16" s="173">
        <v>1</v>
      </c>
      <c r="H16" s="173"/>
      <c r="I16" s="304"/>
      <c r="J16" s="304"/>
      <c r="K16" s="501"/>
    </row>
    <row r="17" spans="1:11" ht="39.950000000000003" customHeight="1" x14ac:dyDescent="0.2">
      <c r="A17" s="828" t="s">
        <v>266</v>
      </c>
      <c r="B17" s="176" t="s">
        <v>316</v>
      </c>
      <c r="C17" s="173">
        <v>4</v>
      </c>
      <c r="D17" s="486" t="s">
        <v>923</v>
      </c>
      <c r="E17" s="80"/>
      <c r="F17" s="80" t="s">
        <v>866</v>
      </c>
      <c r="G17" s="173">
        <v>2</v>
      </c>
      <c r="H17" s="81" t="s">
        <v>924</v>
      </c>
      <c r="I17" s="81" t="s">
        <v>859</v>
      </c>
      <c r="J17" s="522">
        <v>40694</v>
      </c>
      <c r="K17" s="523">
        <v>40694</v>
      </c>
    </row>
    <row r="18" spans="1:11" s="500" customFormat="1" ht="45" hidden="1" x14ac:dyDescent="0.2">
      <c r="A18" s="829" t="s">
        <v>267</v>
      </c>
      <c r="B18" s="369" t="s">
        <v>317</v>
      </c>
      <c r="C18" s="457">
        <v>3</v>
      </c>
      <c r="D18" s="370" t="s">
        <v>925</v>
      </c>
      <c r="E18" s="367" t="s">
        <v>813</v>
      </c>
      <c r="F18" s="367" t="s">
        <v>814</v>
      </c>
      <c r="G18" s="457">
        <v>2</v>
      </c>
      <c r="H18" s="457"/>
      <c r="I18" s="369"/>
      <c r="J18" s="369"/>
      <c r="K18" s="502"/>
    </row>
    <row r="19" spans="1:11" ht="26.1" customHeight="1" x14ac:dyDescent="0.2">
      <c r="A19" s="830" t="s">
        <v>267</v>
      </c>
      <c r="B19" s="304" t="s">
        <v>317</v>
      </c>
      <c r="C19" s="173">
        <v>4</v>
      </c>
      <c r="D19" s="524" t="s">
        <v>1123</v>
      </c>
      <c r="E19" s="80"/>
      <c r="F19" s="80"/>
      <c r="G19" s="173"/>
      <c r="H19" s="81"/>
      <c r="I19" s="81"/>
      <c r="J19" s="522"/>
      <c r="K19" s="523"/>
    </row>
    <row r="20" spans="1:11" ht="26.1" hidden="1" customHeight="1" x14ac:dyDescent="0.2">
      <c r="A20" s="737">
        <v>2</v>
      </c>
      <c r="B20" s="815" t="s">
        <v>260</v>
      </c>
      <c r="C20" s="812"/>
      <c r="D20" s="735"/>
      <c r="E20" s="735"/>
      <c r="F20" s="735"/>
      <c r="G20" s="734"/>
      <c r="H20" s="735"/>
      <c r="I20" s="735"/>
      <c r="J20" s="735"/>
      <c r="K20" s="736"/>
    </row>
    <row r="21" spans="1:11" ht="26.1" hidden="1" customHeight="1" x14ac:dyDescent="0.2">
      <c r="A21" s="512" t="s">
        <v>268</v>
      </c>
      <c r="B21" s="80" t="s">
        <v>318</v>
      </c>
      <c r="C21" s="479">
        <v>4</v>
      </c>
      <c r="D21" s="486"/>
      <c r="E21" s="80"/>
      <c r="F21" s="80" t="s">
        <v>922</v>
      </c>
      <c r="G21" s="173">
        <v>3</v>
      </c>
      <c r="H21" s="81" t="s">
        <v>921</v>
      </c>
      <c r="I21" s="81" t="s">
        <v>859</v>
      </c>
      <c r="J21" s="522">
        <v>40694</v>
      </c>
      <c r="K21" s="523">
        <v>40694</v>
      </c>
    </row>
    <row r="22" spans="1:11" ht="26.1" customHeight="1" x14ac:dyDescent="0.2">
      <c r="A22" s="826" t="s">
        <v>186</v>
      </c>
      <c r="B22" s="464" t="s">
        <v>148</v>
      </c>
      <c r="C22" s="465"/>
      <c r="D22" s="466"/>
      <c r="E22" s="466"/>
      <c r="F22" s="466"/>
      <c r="G22" s="467"/>
      <c r="H22" s="467"/>
      <c r="I22" s="467"/>
      <c r="J22" s="467"/>
      <c r="K22" s="468"/>
    </row>
    <row r="23" spans="1:11" ht="26.1" customHeight="1" x14ac:dyDescent="0.2">
      <c r="A23" s="737">
        <v>3</v>
      </c>
      <c r="B23" s="815" t="s">
        <v>302</v>
      </c>
      <c r="C23" s="734"/>
      <c r="D23" s="735"/>
      <c r="E23" s="735"/>
      <c r="F23" s="735"/>
      <c r="G23" s="734"/>
      <c r="H23" s="735"/>
      <c r="I23" s="735"/>
      <c r="J23" s="735"/>
      <c r="K23" s="736"/>
    </row>
    <row r="24" spans="1:11" ht="26.1" customHeight="1" x14ac:dyDescent="0.2">
      <c r="A24" s="512" t="s">
        <v>269</v>
      </c>
      <c r="B24" s="304" t="s">
        <v>319</v>
      </c>
      <c r="C24" s="480">
        <v>4</v>
      </c>
      <c r="D24" s="486"/>
      <c r="E24" s="80"/>
      <c r="F24" s="80" t="s">
        <v>922</v>
      </c>
      <c r="G24" s="173">
        <v>3</v>
      </c>
      <c r="H24" s="81" t="s">
        <v>921</v>
      </c>
      <c r="I24" s="81" t="s">
        <v>859</v>
      </c>
      <c r="J24" s="522">
        <v>40694</v>
      </c>
      <c r="K24" s="523">
        <v>40694</v>
      </c>
    </row>
    <row r="25" spans="1:11" ht="33.75" hidden="1" x14ac:dyDescent="0.2">
      <c r="A25" s="830" t="s">
        <v>270</v>
      </c>
      <c r="B25" s="304" t="s">
        <v>320</v>
      </c>
      <c r="C25" s="173">
        <v>3</v>
      </c>
      <c r="D25" s="486" t="s">
        <v>1039</v>
      </c>
      <c r="E25" s="80"/>
      <c r="F25" s="80"/>
      <c r="G25" s="173">
        <v>1</v>
      </c>
      <c r="H25" s="503"/>
      <c r="I25" s="503"/>
      <c r="J25" s="504"/>
      <c r="K25" s="505"/>
    </row>
    <row r="26" spans="1:11" ht="26.1" customHeight="1" x14ac:dyDescent="0.2">
      <c r="A26" s="830" t="s">
        <v>270</v>
      </c>
      <c r="B26" s="304" t="s">
        <v>320</v>
      </c>
      <c r="C26" s="173">
        <v>4</v>
      </c>
      <c r="D26" s="486"/>
      <c r="E26" s="80"/>
      <c r="F26" s="80"/>
      <c r="G26" s="173"/>
      <c r="H26" s="503"/>
      <c r="I26" s="503"/>
      <c r="J26" s="504"/>
      <c r="K26" s="505"/>
    </row>
    <row r="27" spans="1:11" ht="26.1" customHeight="1" x14ac:dyDescent="0.2">
      <c r="A27" s="512" t="s">
        <v>271</v>
      </c>
      <c r="B27" s="304" t="s">
        <v>321</v>
      </c>
      <c r="C27" s="173">
        <v>4</v>
      </c>
      <c r="D27" s="486"/>
      <c r="E27" s="80"/>
      <c r="F27" s="80" t="s">
        <v>922</v>
      </c>
      <c r="G27" s="173">
        <v>3</v>
      </c>
      <c r="H27" s="81" t="s">
        <v>921</v>
      </c>
      <c r="I27" s="81" t="s">
        <v>859</v>
      </c>
      <c r="J27" s="522">
        <v>40694</v>
      </c>
      <c r="K27" s="523">
        <v>40694</v>
      </c>
    </row>
    <row r="28" spans="1:11" ht="26.1" customHeight="1" x14ac:dyDescent="0.2">
      <c r="A28" s="512" t="s">
        <v>272</v>
      </c>
      <c r="B28" s="304" t="s">
        <v>322</v>
      </c>
      <c r="C28" s="173">
        <v>4</v>
      </c>
      <c r="D28" s="486"/>
      <c r="E28" s="80"/>
      <c r="F28" s="80" t="s">
        <v>922</v>
      </c>
      <c r="G28" s="173">
        <v>3</v>
      </c>
      <c r="H28" s="81" t="s">
        <v>921</v>
      </c>
      <c r="I28" s="81" t="s">
        <v>859</v>
      </c>
      <c r="J28" s="522">
        <v>40694</v>
      </c>
      <c r="K28" s="523">
        <v>40694</v>
      </c>
    </row>
    <row r="29" spans="1:11" ht="26.1" customHeight="1" x14ac:dyDescent="0.2">
      <c r="A29" s="512" t="s">
        <v>273</v>
      </c>
      <c r="B29" s="304" t="s">
        <v>323</v>
      </c>
      <c r="C29" s="173">
        <v>4</v>
      </c>
      <c r="D29" s="486"/>
      <c r="E29" s="80"/>
      <c r="F29" s="80" t="s">
        <v>922</v>
      </c>
      <c r="G29" s="173">
        <v>3</v>
      </c>
      <c r="H29" s="81" t="s">
        <v>921</v>
      </c>
      <c r="I29" s="81" t="s">
        <v>859</v>
      </c>
      <c r="J29" s="522">
        <v>40694</v>
      </c>
      <c r="K29" s="523">
        <v>40694</v>
      </c>
    </row>
    <row r="30" spans="1:11" ht="17.100000000000001" customHeight="1" x14ac:dyDescent="0.2">
      <c r="A30" s="512" t="s">
        <v>274</v>
      </c>
      <c r="B30" s="304" t="s">
        <v>324</v>
      </c>
      <c r="C30" s="173">
        <v>4</v>
      </c>
      <c r="D30" s="486"/>
      <c r="E30" s="80"/>
      <c r="F30" s="80"/>
      <c r="G30" s="173"/>
      <c r="H30" s="503"/>
      <c r="I30" s="503"/>
      <c r="J30" s="504"/>
      <c r="K30" s="505"/>
    </row>
    <row r="31" spans="1:11" ht="17.100000000000001" customHeight="1" x14ac:dyDescent="0.2">
      <c r="A31" s="512" t="s">
        <v>275</v>
      </c>
      <c r="B31" s="304" t="s">
        <v>325</v>
      </c>
      <c r="C31" s="173">
        <v>4</v>
      </c>
      <c r="D31" s="486"/>
      <c r="E31" s="80"/>
      <c r="F31" s="80"/>
      <c r="G31" s="173"/>
      <c r="H31" s="503"/>
      <c r="I31" s="503"/>
      <c r="J31" s="504"/>
      <c r="K31" s="505"/>
    </row>
    <row r="32" spans="1:11" ht="26.1" customHeight="1" x14ac:dyDescent="0.2">
      <c r="A32" s="512" t="s">
        <v>276</v>
      </c>
      <c r="B32" s="304" t="s">
        <v>326</v>
      </c>
      <c r="C32" s="173">
        <v>4</v>
      </c>
      <c r="D32" s="486"/>
      <c r="E32" s="80"/>
      <c r="F32" s="80" t="s">
        <v>922</v>
      </c>
      <c r="G32" s="173">
        <v>3</v>
      </c>
      <c r="H32" s="81" t="s">
        <v>921</v>
      </c>
      <c r="I32" s="81" t="s">
        <v>859</v>
      </c>
      <c r="J32" s="522">
        <v>40694</v>
      </c>
      <c r="K32" s="523">
        <v>40694</v>
      </c>
    </row>
    <row r="33" spans="1:11" ht="26.1" customHeight="1" x14ac:dyDescent="0.2">
      <c r="A33" s="512" t="s">
        <v>277</v>
      </c>
      <c r="B33" s="304" t="s">
        <v>327</v>
      </c>
      <c r="C33" s="173">
        <v>4</v>
      </c>
      <c r="D33" s="486"/>
      <c r="E33" s="80"/>
      <c r="F33" s="80" t="s">
        <v>922</v>
      </c>
      <c r="G33" s="173">
        <v>3</v>
      </c>
      <c r="H33" s="81" t="s">
        <v>921</v>
      </c>
      <c r="I33" s="81" t="s">
        <v>859</v>
      </c>
      <c r="J33" s="522">
        <v>40694</v>
      </c>
      <c r="K33" s="523">
        <v>40694</v>
      </c>
    </row>
    <row r="34" spans="1:11" ht="26.1" customHeight="1" x14ac:dyDescent="0.2">
      <c r="A34" s="512" t="s">
        <v>278</v>
      </c>
      <c r="B34" s="304" t="s">
        <v>328</v>
      </c>
      <c r="C34" s="173">
        <v>4</v>
      </c>
      <c r="D34" s="486"/>
      <c r="E34" s="80"/>
      <c r="F34" s="80"/>
      <c r="G34" s="173"/>
      <c r="H34" s="503"/>
      <c r="I34" s="503"/>
      <c r="J34" s="504"/>
      <c r="K34" s="505"/>
    </row>
    <row r="35" spans="1:11" ht="33.75" x14ac:dyDescent="0.2">
      <c r="A35" s="737">
        <v>4</v>
      </c>
      <c r="B35" s="815" t="s">
        <v>301</v>
      </c>
      <c r="C35" s="734"/>
      <c r="D35" s="735"/>
      <c r="E35" s="735"/>
      <c r="F35" s="735"/>
      <c r="G35" s="734"/>
      <c r="H35" s="735"/>
      <c r="I35" s="735"/>
      <c r="J35" s="735"/>
      <c r="K35" s="736"/>
    </row>
    <row r="36" spans="1:11" ht="22.5" hidden="1" x14ac:dyDescent="0.2">
      <c r="A36" s="512" t="s">
        <v>279</v>
      </c>
      <c r="B36" s="304" t="s">
        <v>329</v>
      </c>
      <c r="C36" s="480">
        <v>3</v>
      </c>
      <c r="D36" s="486" t="s">
        <v>818</v>
      </c>
      <c r="E36" s="80"/>
      <c r="F36" s="80"/>
      <c r="G36" s="173">
        <v>1</v>
      </c>
      <c r="H36" s="304"/>
      <c r="I36" s="304"/>
      <c r="J36" s="304"/>
      <c r="K36" s="501"/>
    </row>
    <row r="37" spans="1:11" ht="39.950000000000003" customHeight="1" x14ac:dyDescent="0.2">
      <c r="A37" s="512" t="s">
        <v>279</v>
      </c>
      <c r="B37" s="304" t="s">
        <v>329</v>
      </c>
      <c r="C37" s="480">
        <v>4</v>
      </c>
      <c r="D37" s="486" t="s">
        <v>998</v>
      </c>
      <c r="E37" s="80"/>
      <c r="F37" s="80"/>
      <c r="G37" s="173"/>
      <c r="H37" s="304"/>
      <c r="I37" s="304"/>
      <c r="J37" s="304"/>
      <c r="K37" s="501"/>
    </row>
    <row r="38" spans="1:11" ht="45" hidden="1" x14ac:dyDescent="0.2">
      <c r="A38" s="512" t="s">
        <v>280</v>
      </c>
      <c r="B38" s="304" t="s">
        <v>330</v>
      </c>
      <c r="C38" s="480">
        <v>3</v>
      </c>
      <c r="D38" s="486" t="s">
        <v>819</v>
      </c>
      <c r="E38" s="80"/>
      <c r="F38" s="80"/>
      <c r="G38" s="173">
        <v>1</v>
      </c>
      <c r="H38" s="304"/>
      <c r="I38" s="304"/>
      <c r="J38" s="304"/>
      <c r="K38" s="501"/>
    </row>
    <row r="39" spans="1:11" ht="26.1" customHeight="1" x14ac:dyDescent="0.2">
      <c r="A39" s="512" t="s">
        <v>280</v>
      </c>
      <c r="B39" s="304" t="s">
        <v>330</v>
      </c>
      <c r="C39" s="480">
        <v>4</v>
      </c>
      <c r="D39" s="486" t="s">
        <v>1001</v>
      </c>
      <c r="E39" s="80"/>
      <c r="F39" s="80"/>
      <c r="G39" s="173"/>
      <c r="H39" s="304"/>
      <c r="I39" s="304"/>
      <c r="J39" s="304"/>
      <c r="K39" s="501"/>
    </row>
    <row r="40" spans="1:11" s="500" customFormat="1" ht="22.5" hidden="1" x14ac:dyDescent="0.2">
      <c r="A40" s="831" t="s">
        <v>281</v>
      </c>
      <c r="B40" s="369" t="s">
        <v>331</v>
      </c>
      <c r="C40" s="481">
        <v>3</v>
      </c>
      <c r="D40" s="370" t="s">
        <v>820</v>
      </c>
      <c r="E40" s="367"/>
      <c r="F40" s="367"/>
      <c r="G40" s="457">
        <v>1</v>
      </c>
      <c r="H40" s="369"/>
      <c r="I40" s="369"/>
      <c r="J40" s="369"/>
      <c r="K40" s="502"/>
    </row>
    <row r="41" spans="1:11" ht="17.100000000000001" customHeight="1" x14ac:dyDescent="0.2">
      <c r="A41" s="512" t="s">
        <v>281</v>
      </c>
      <c r="B41" s="304" t="s">
        <v>331</v>
      </c>
      <c r="C41" s="173">
        <v>4</v>
      </c>
      <c r="D41" s="486" t="s">
        <v>1121</v>
      </c>
      <c r="E41" s="80"/>
      <c r="F41" s="80"/>
      <c r="G41" s="173"/>
      <c r="H41" s="304"/>
      <c r="I41" s="304"/>
      <c r="J41" s="304"/>
      <c r="K41" s="501"/>
    </row>
    <row r="42" spans="1:11" ht="22.5" x14ac:dyDescent="0.2">
      <c r="A42" s="737">
        <v>5</v>
      </c>
      <c r="B42" s="815" t="s">
        <v>303</v>
      </c>
      <c r="C42" s="734"/>
      <c r="D42" s="735"/>
      <c r="E42" s="735"/>
      <c r="F42" s="735"/>
      <c r="G42" s="734"/>
      <c r="H42" s="735"/>
      <c r="I42" s="735"/>
      <c r="J42" s="735"/>
      <c r="K42" s="736"/>
    </row>
    <row r="43" spans="1:11" s="500" customFormat="1" ht="33.75" hidden="1" x14ac:dyDescent="0.2">
      <c r="A43" s="831" t="s">
        <v>282</v>
      </c>
      <c r="B43" s="369" t="s">
        <v>332</v>
      </c>
      <c r="C43" s="481">
        <v>3</v>
      </c>
      <c r="D43" s="370" t="s">
        <v>1041</v>
      </c>
      <c r="E43" s="367"/>
      <c r="F43" s="367"/>
      <c r="G43" s="457"/>
      <c r="H43" s="813"/>
      <c r="I43" s="813"/>
      <c r="J43" s="525"/>
      <c r="K43" s="526"/>
    </row>
    <row r="44" spans="1:11" ht="26.1" customHeight="1" x14ac:dyDescent="0.2">
      <c r="A44" s="512" t="s">
        <v>282</v>
      </c>
      <c r="B44" s="304" t="s">
        <v>332</v>
      </c>
      <c r="C44" s="480">
        <v>4</v>
      </c>
      <c r="D44" s="486"/>
      <c r="E44" s="80"/>
      <c r="F44" s="80" t="s">
        <v>922</v>
      </c>
      <c r="G44" s="173">
        <v>3</v>
      </c>
      <c r="H44" s="81" t="s">
        <v>921</v>
      </c>
      <c r="I44" s="81" t="s">
        <v>859</v>
      </c>
      <c r="J44" s="522">
        <v>40694</v>
      </c>
      <c r="K44" s="523">
        <v>40694</v>
      </c>
    </row>
    <row r="45" spans="1:11" ht="26.1" customHeight="1" x14ac:dyDescent="0.2">
      <c r="A45" s="512" t="s">
        <v>283</v>
      </c>
      <c r="B45" s="304" t="s">
        <v>333</v>
      </c>
      <c r="C45" s="480">
        <v>4</v>
      </c>
      <c r="D45" s="486"/>
      <c r="E45" s="80"/>
      <c r="F45" s="80" t="s">
        <v>922</v>
      </c>
      <c r="G45" s="173">
        <v>3</v>
      </c>
      <c r="H45" s="81" t="s">
        <v>921</v>
      </c>
      <c r="I45" s="81" t="s">
        <v>859</v>
      </c>
      <c r="J45" s="522">
        <v>40694</v>
      </c>
      <c r="K45" s="523">
        <v>40694</v>
      </c>
    </row>
    <row r="46" spans="1:11" ht="26.1" customHeight="1" x14ac:dyDescent="0.2">
      <c r="A46" s="832">
        <v>39</v>
      </c>
      <c r="B46" s="304" t="s">
        <v>882</v>
      </c>
      <c r="C46" s="173">
        <v>4</v>
      </c>
      <c r="D46" s="80" t="s">
        <v>927</v>
      </c>
      <c r="E46" s="80"/>
      <c r="F46" s="80"/>
      <c r="G46" s="173"/>
      <c r="H46" s="81"/>
      <c r="I46" s="81"/>
      <c r="J46" s="522"/>
      <c r="K46" s="523"/>
    </row>
    <row r="47" spans="1:11" ht="26.1" customHeight="1" x14ac:dyDescent="0.2">
      <c r="A47" s="826" t="s">
        <v>187</v>
      </c>
      <c r="B47" s="464" t="s">
        <v>195</v>
      </c>
      <c r="C47" s="482"/>
      <c r="D47" s="483"/>
      <c r="E47" s="483"/>
      <c r="F47" s="483"/>
      <c r="G47" s="506"/>
      <c r="H47" s="506"/>
      <c r="I47" s="506"/>
      <c r="J47" s="506"/>
      <c r="K47" s="507"/>
    </row>
    <row r="48" spans="1:11" ht="26.1" customHeight="1" x14ac:dyDescent="0.2">
      <c r="A48" s="737">
        <v>6</v>
      </c>
      <c r="B48" s="815" t="s">
        <v>304</v>
      </c>
      <c r="C48" s="734"/>
      <c r="D48" s="735"/>
      <c r="E48" s="735"/>
      <c r="F48" s="735"/>
      <c r="G48" s="734"/>
      <c r="H48" s="735"/>
      <c r="I48" s="735"/>
      <c r="J48" s="735"/>
      <c r="K48" s="736"/>
    </row>
    <row r="49" spans="1:11" ht="26.1" hidden="1" customHeight="1" x14ac:dyDescent="0.2">
      <c r="A49" s="512" t="s">
        <v>284</v>
      </c>
      <c r="B49" s="304" t="s">
        <v>334</v>
      </c>
      <c r="C49" s="480">
        <v>3</v>
      </c>
      <c r="D49" s="486" t="s">
        <v>1042</v>
      </c>
      <c r="E49" s="80"/>
      <c r="F49" s="80"/>
      <c r="G49" s="173">
        <v>1</v>
      </c>
      <c r="H49" s="503"/>
      <c r="I49" s="503"/>
      <c r="J49" s="504"/>
      <c r="K49" s="505"/>
    </row>
    <row r="50" spans="1:11" ht="26.1" customHeight="1" x14ac:dyDescent="0.2">
      <c r="A50" s="512" t="s">
        <v>284</v>
      </c>
      <c r="B50" s="304" t="s">
        <v>334</v>
      </c>
      <c r="C50" s="480">
        <v>4</v>
      </c>
      <c r="D50" s="486"/>
      <c r="E50" s="80"/>
      <c r="F50" s="80" t="s">
        <v>922</v>
      </c>
      <c r="G50" s="173">
        <v>3</v>
      </c>
      <c r="H50" s="738" t="s">
        <v>921</v>
      </c>
      <c r="I50" s="81" t="s">
        <v>859</v>
      </c>
      <c r="J50" s="522">
        <v>40694</v>
      </c>
      <c r="K50" s="523">
        <v>40694</v>
      </c>
    </row>
    <row r="51" spans="1:11" ht="26.1" customHeight="1" x14ac:dyDescent="0.2">
      <c r="A51" s="512" t="s">
        <v>285</v>
      </c>
      <c r="B51" s="304" t="s">
        <v>335</v>
      </c>
      <c r="C51" s="480">
        <v>4</v>
      </c>
      <c r="D51" s="486"/>
      <c r="E51" s="80"/>
      <c r="F51" s="80" t="s">
        <v>922</v>
      </c>
      <c r="G51" s="173">
        <v>3</v>
      </c>
      <c r="H51" s="738" t="s">
        <v>921</v>
      </c>
      <c r="I51" s="81" t="s">
        <v>859</v>
      </c>
      <c r="J51" s="522">
        <v>40694</v>
      </c>
      <c r="K51" s="523">
        <v>40694</v>
      </c>
    </row>
    <row r="52" spans="1:11" ht="22.5" x14ac:dyDescent="0.2">
      <c r="A52" s="512" t="s">
        <v>286</v>
      </c>
      <c r="B52" s="304" t="s">
        <v>336</v>
      </c>
      <c r="C52" s="480">
        <v>4</v>
      </c>
      <c r="D52" s="486" t="s">
        <v>926</v>
      </c>
      <c r="E52" s="80"/>
      <c r="F52" s="80"/>
      <c r="G52" s="173"/>
      <c r="H52" s="739"/>
      <c r="I52" s="503"/>
      <c r="J52" s="504"/>
      <c r="K52" s="505"/>
    </row>
    <row r="53" spans="1:11" ht="33.75" hidden="1" x14ac:dyDescent="0.2">
      <c r="A53" s="833">
        <v>7</v>
      </c>
      <c r="B53" s="469" t="s">
        <v>193</v>
      </c>
      <c r="C53" s="470"/>
      <c r="D53" s="471"/>
      <c r="E53" s="471"/>
      <c r="F53" s="471"/>
      <c r="G53" s="740"/>
      <c r="H53" s="471"/>
      <c r="I53" s="471"/>
      <c r="J53" s="471"/>
      <c r="K53" s="472"/>
    </row>
    <row r="54" spans="1:11" hidden="1" x14ac:dyDescent="0.2">
      <c r="A54" s="512"/>
      <c r="B54" s="81"/>
      <c r="C54" s="480"/>
      <c r="D54" s="486"/>
      <c r="E54" s="80"/>
      <c r="F54" s="80"/>
      <c r="G54" s="173"/>
      <c r="H54" s="739"/>
      <c r="I54" s="503"/>
      <c r="J54" s="503"/>
      <c r="K54" s="505"/>
    </row>
    <row r="55" spans="1:11" ht="22.5" x14ac:dyDescent="0.2">
      <c r="A55" s="832">
        <v>40</v>
      </c>
      <c r="B55" s="81" t="s">
        <v>887</v>
      </c>
      <c r="C55" s="173">
        <v>4</v>
      </c>
      <c r="D55" s="80" t="s">
        <v>927</v>
      </c>
      <c r="E55" s="80"/>
      <c r="F55" s="80"/>
      <c r="G55" s="173"/>
      <c r="H55" s="739"/>
      <c r="I55" s="503"/>
      <c r="J55" s="503"/>
      <c r="K55" s="505"/>
    </row>
    <row r="56" spans="1:11" ht="22.5" x14ac:dyDescent="0.2">
      <c r="A56" s="737" t="s">
        <v>305</v>
      </c>
      <c r="B56" s="815" t="s">
        <v>306</v>
      </c>
      <c r="C56" s="734"/>
      <c r="D56" s="735"/>
      <c r="E56" s="735"/>
      <c r="F56" s="735"/>
      <c r="G56" s="734"/>
      <c r="H56" s="735"/>
      <c r="I56" s="735"/>
      <c r="J56" s="735"/>
      <c r="K56" s="736"/>
    </row>
    <row r="57" spans="1:11" ht="17.100000000000001" customHeight="1" x14ac:dyDescent="0.2">
      <c r="A57" s="512" t="s">
        <v>287</v>
      </c>
      <c r="B57" s="81" t="s">
        <v>337</v>
      </c>
      <c r="C57" s="480">
        <v>4</v>
      </c>
      <c r="D57" s="486" t="s">
        <v>926</v>
      </c>
      <c r="E57" s="80"/>
      <c r="F57" s="80"/>
      <c r="G57" s="173"/>
      <c r="H57" s="503"/>
      <c r="I57" s="503"/>
      <c r="J57" s="503"/>
      <c r="K57" s="505"/>
    </row>
    <row r="58" spans="1:11" ht="17.100000000000001" customHeight="1" x14ac:dyDescent="0.2">
      <c r="A58" s="826" t="s">
        <v>188</v>
      </c>
      <c r="B58" s="464" t="s">
        <v>307</v>
      </c>
      <c r="C58" s="465"/>
      <c r="D58" s="466"/>
      <c r="E58" s="466"/>
      <c r="F58" s="466"/>
      <c r="G58" s="467"/>
      <c r="H58" s="467"/>
      <c r="I58" s="467"/>
      <c r="J58" s="467"/>
      <c r="K58" s="468"/>
    </row>
    <row r="59" spans="1:11" ht="22.5" x14ac:dyDescent="0.2">
      <c r="A59" s="737" t="s">
        <v>308</v>
      </c>
      <c r="B59" s="815" t="s">
        <v>309</v>
      </c>
      <c r="C59" s="734"/>
      <c r="D59" s="735"/>
      <c r="E59" s="735"/>
      <c r="F59" s="735"/>
      <c r="G59" s="734"/>
      <c r="H59" s="735"/>
      <c r="I59" s="735"/>
      <c r="J59" s="735"/>
      <c r="K59" s="736"/>
    </row>
    <row r="60" spans="1:11" ht="26.1" customHeight="1" x14ac:dyDescent="0.2">
      <c r="A60" s="512" t="s">
        <v>288</v>
      </c>
      <c r="B60" s="304" t="s">
        <v>338</v>
      </c>
      <c r="C60" s="480">
        <v>4</v>
      </c>
      <c r="D60" s="486"/>
      <c r="E60" s="80"/>
      <c r="F60" s="80" t="s">
        <v>922</v>
      </c>
      <c r="G60" s="173">
        <v>3</v>
      </c>
      <c r="H60" s="81" t="s">
        <v>921</v>
      </c>
      <c r="I60" s="81" t="s">
        <v>859</v>
      </c>
      <c r="J60" s="522">
        <v>40694</v>
      </c>
      <c r="K60" s="523">
        <v>40694</v>
      </c>
    </row>
    <row r="61" spans="1:11" ht="22.5" hidden="1" x14ac:dyDescent="0.2">
      <c r="A61" s="512" t="s">
        <v>289</v>
      </c>
      <c r="B61" s="304" t="s">
        <v>339</v>
      </c>
      <c r="C61" s="480">
        <v>3</v>
      </c>
      <c r="D61" s="486" t="s">
        <v>1043</v>
      </c>
      <c r="E61" s="80"/>
      <c r="F61" s="80"/>
      <c r="G61" s="173">
        <v>1</v>
      </c>
      <c r="H61" s="508"/>
      <c r="I61" s="508"/>
      <c r="J61" s="508"/>
      <c r="K61" s="509"/>
    </row>
    <row r="62" spans="1:11" ht="26.1" customHeight="1" x14ac:dyDescent="0.2">
      <c r="A62" s="512" t="s">
        <v>289</v>
      </c>
      <c r="B62" s="304" t="s">
        <v>339</v>
      </c>
      <c r="C62" s="480">
        <v>4</v>
      </c>
      <c r="D62" s="486"/>
      <c r="E62" s="80"/>
      <c r="F62" s="80" t="s">
        <v>922</v>
      </c>
      <c r="G62" s="173">
        <v>3</v>
      </c>
      <c r="H62" s="81" t="s">
        <v>921</v>
      </c>
      <c r="I62" s="81" t="s">
        <v>859</v>
      </c>
      <c r="J62" s="522">
        <v>40694</v>
      </c>
      <c r="K62" s="523">
        <v>40694</v>
      </c>
    </row>
    <row r="63" spans="1:11" ht="26.1" customHeight="1" x14ac:dyDescent="0.2">
      <c r="A63" s="512" t="s">
        <v>290</v>
      </c>
      <c r="B63" s="304" t="s">
        <v>340</v>
      </c>
      <c r="C63" s="480">
        <v>4</v>
      </c>
      <c r="D63" s="486"/>
      <c r="E63" s="80"/>
      <c r="F63" s="80" t="s">
        <v>922</v>
      </c>
      <c r="G63" s="173">
        <v>3</v>
      </c>
      <c r="H63" s="81" t="s">
        <v>921</v>
      </c>
      <c r="I63" s="81" t="s">
        <v>859</v>
      </c>
      <c r="J63" s="522">
        <v>40694</v>
      </c>
      <c r="K63" s="523">
        <v>40694</v>
      </c>
    </row>
    <row r="64" spans="1:11" ht="26.1" customHeight="1" x14ac:dyDescent="0.2">
      <c r="A64" s="512" t="s">
        <v>291</v>
      </c>
      <c r="B64" s="304" t="s">
        <v>341</v>
      </c>
      <c r="C64" s="480">
        <v>4</v>
      </c>
      <c r="D64" s="486"/>
      <c r="E64" s="80"/>
      <c r="F64" s="80" t="s">
        <v>922</v>
      </c>
      <c r="G64" s="173">
        <v>3</v>
      </c>
      <c r="H64" s="81" t="s">
        <v>921</v>
      </c>
      <c r="I64" s="81" t="s">
        <v>859</v>
      </c>
      <c r="J64" s="522">
        <v>40694</v>
      </c>
      <c r="K64" s="523">
        <v>40694</v>
      </c>
    </row>
    <row r="65" spans="1:11" s="500" customFormat="1" ht="22.5" hidden="1" x14ac:dyDescent="0.2">
      <c r="A65" s="831" t="s">
        <v>292</v>
      </c>
      <c r="B65" s="369" t="s">
        <v>342</v>
      </c>
      <c r="C65" s="481">
        <v>3</v>
      </c>
      <c r="D65" s="370" t="s">
        <v>1044</v>
      </c>
      <c r="E65" s="367"/>
      <c r="F65" s="367"/>
      <c r="G65" s="457">
        <v>1</v>
      </c>
      <c r="H65" s="510"/>
      <c r="I65" s="510"/>
      <c r="J65" s="510"/>
      <c r="K65" s="511"/>
    </row>
    <row r="66" spans="1:11" ht="26.1" customHeight="1" x14ac:dyDescent="0.2">
      <c r="A66" s="512" t="s">
        <v>292</v>
      </c>
      <c r="B66" s="304" t="s">
        <v>342</v>
      </c>
      <c r="C66" s="480">
        <v>4</v>
      </c>
      <c r="D66" s="486" t="s">
        <v>1121</v>
      </c>
      <c r="E66" s="80"/>
      <c r="F66" s="80"/>
      <c r="G66" s="173"/>
      <c r="H66" s="508"/>
      <c r="I66" s="508"/>
      <c r="J66" s="508"/>
      <c r="K66" s="509"/>
    </row>
    <row r="67" spans="1:11" ht="33.75" x14ac:dyDescent="0.2">
      <c r="A67" s="737" t="s">
        <v>310</v>
      </c>
      <c r="B67" s="815" t="s">
        <v>311</v>
      </c>
      <c r="C67" s="734"/>
      <c r="D67" s="735"/>
      <c r="E67" s="735"/>
      <c r="F67" s="735"/>
      <c r="G67" s="734"/>
      <c r="H67" s="735"/>
      <c r="I67" s="735"/>
      <c r="J67" s="735"/>
      <c r="K67" s="736"/>
    </row>
    <row r="68" spans="1:11" ht="26.1" customHeight="1" x14ac:dyDescent="0.2">
      <c r="A68" s="512" t="s">
        <v>293</v>
      </c>
      <c r="B68" s="304" t="s">
        <v>343</v>
      </c>
      <c r="C68" s="480">
        <v>4</v>
      </c>
      <c r="D68" s="486"/>
      <c r="E68" s="80"/>
      <c r="F68" s="80" t="s">
        <v>922</v>
      </c>
      <c r="G68" s="173">
        <v>3</v>
      </c>
      <c r="H68" s="81" t="s">
        <v>921</v>
      </c>
      <c r="I68" s="81" t="s">
        <v>859</v>
      </c>
      <c r="J68" s="522">
        <v>40694</v>
      </c>
      <c r="K68" s="523">
        <v>40694</v>
      </c>
    </row>
    <row r="69" spans="1:11" ht="45" hidden="1" x14ac:dyDescent="0.2">
      <c r="A69" s="512" t="s">
        <v>294</v>
      </c>
      <c r="B69" s="304" t="s">
        <v>344</v>
      </c>
      <c r="C69" s="173">
        <v>2</v>
      </c>
      <c r="D69" s="486" t="s">
        <v>1045</v>
      </c>
      <c r="E69" s="80"/>
      <c r="F69" s="80"/>
      <c r="G69" s="173"/>
      <c r="H69" s="508"/>
      <c r="I69" s="508"/>
      <c r="J69" s="508"/>
      <c r="K69" s="509"/>
    </row>
    <row r="70" spans="1:11" ht="112.5" hidden="1" x14ac:dyDescent="0.2">
      <c r="A70" s="512" t="s">
        <v>294</v>
      </c>
      <c r="B70" s="304" t="s">
        <v>344</v>
      </c>
      <c r="C70" s="173">
        <v>3</v>
      </c>
      <c r="D70" s="486" t="s">
        <v>1046</v>
      </c>
      <c r="E70" s="80" t="s">
        <v>815</v>
      </c>
      <c r="F70" s="80" t="s">
        <v>816</v>
      </c>
      <c r="G70" s="173">
        <v>2</v>
      </c>
      <c r="H70" s="508"/>
      <c r="I70" s="508"/>
      <c r="J70" s="508"/>
      <c r="K70" s="509"/>
    </row>
    <row r="71" spans="1:11" ht="26.1" customHeight="1" x14ac:dyDescent="0.2">
      <c r="A71" s="512" t="s">
        <v>294</v>
      </c>
      <c r="B71" s="304" t="s">
        <v>344</v>
      </c>
      <c r="C71" s="459">
        <v>4</v>
      </c>
      <c r="D71" s="486" t="s">
        <v>1122</v>
      </c>
      <c r="E71" s="80"/>
      <c r="F71" s="80"/>
      <c r="G71" s="173"/>
      <c r="H71" s="508"/>
      <c r="I71" s="508"/>
      <c r="J71" s="508"/>
      <c r="K71" s="509"/>
    </row>
    <row r="72" spans="1:11" ht="26.1" customHeight="1" x14ac:dyDescent="0.2">
      <c r="A72" s="512" t="s">
        <v>295</v>
      </c>
      <c r="B72" s="484" t="s">
        <v>345</v>
      </c>
      <c r="C72" s="461">
        <v>4</v>
      </c>
      <c r="D72" s="486"/>
      <c r="E72" s="80"/>
      <c r="F72" s="80" t="s">
        <v>922</v>
      </c>
      <c r="G72" s="173">
        <v>3</v>
      </c>
      <c r="H72" s="81" t="s">
        <v>921</v>
      </c>
      <c r="I72" s="81" t="s">
        <v>859</v>
      </c>
      <c r="J72" s="522">
        <v>40694</v>
      </c>
      <c r="K72" s="523">
        <v>40694</v>
      </c>
    </row>
    <row r="73" spans="1:11" ht="26.1" customHeight="1" x14ac:dyDescent="0.2">
      <c r="A73" s="512" t="s">
        <v>296</v>
      </c>
      <c r="B73" s="80" t="s">
        <v>346</v>
      </c>
      <c r="C73" s="485">
        <v>4</v>
      </c>
      <c r="D73" s="486" t="s">
        <v>817</v>
      </c>
      <c r="E73" s="518"/>
      <c r="F73" s="80"/>
      <c r="G73" s="173"/>
      <c r="H73" s="508"/>
      <c r="I73" s="508"/>
      <c r="J73" s="508"/>
      <c r="K73" s="509"/>
    </row>
    <row r="74" spans="1:11" ht="26.1" customHeight="1" x14ac:dyDescent="0.2">
      <c r="A74" s="834" t="s">
        <v>914</v>
      </c>
      <c r="B74" s="80" t="s">
        <v>896</v>
      </c>
      <c r="C74" s="479">
        <v>4</v>
      </c>
      <c r="D74" s="80" t="s">
        <v>928</v>
      </c>
      <c r="E74" s="518"/>
      <c r="F74" s="80"/>
      <c r="G74" s="173"/>
      <c r="H74" s="508"/>
      <c r="I74" s="508"/>
      <c r="J74" s="508"/>
      <c r="K74" s="509"/>
    </row>
    <row r="75" spans="1:11" ht="17.100000000000001" customHeight="1" x14ac:dyDescent="0.2">
      <c r="A75" s="737" t="s">
        <v>274</v>
      </c>
      <c r="B75" s="815" t="s">
        <v>312</v>
      </c>
      <c r="C75" s="734"/>
      <c r="D75" s="735"/>
      <c r="E75" s="735"/>
      <c r="F75" s="735"/>
      <c r="G75" s="734"/>
      <c r="H75" s="735"/>
      <c r="I75" s="735"/>
      <c r="J75" s="735"/>
      <c r="K75" s="736"/>
    </row>
    <row r="76" spans="1:11" ht="26.1" customHeight="1" x14ac:dyDescent="0.2">
      <c r="A76" s="512" t="s">
        <v>297</v>
      </c>
      <c r="B76" s="304" t="s">
        <v>347</v>
      </c>
      <c r="C76" s="480">
        <v>4</v>
      </c>
      <c r="D76" s="486"/>
      <c r="E76" s="80"/>
      <c r="F76" s="80" t="s">
        <v>922</v>
      </c>
      <c r="G76" s="173">
        <v>3</v>
      </c>
      <c r="H76" s="81" t="s">
        <v>921</v>
      </c>
      <c r="I76" s="81" t="s">
        <v>859</v>
      </c>
      <c r="J76" s="522">
        <v>40694</v>
      </c>
      <c r="K76" s="523">
        <v>40694</v>
      </c>
    </row>
    <row r="77" spans="1:11" s="500" customFormat="1" ht="33.75" hidden="1" x14ac:dyDescent="0.2">
      <c r="A77" s="831" t="s">
        <v>298</v>
      </c>
      <c r="B77" s="369" t="s">
        <v>348</v>
      </c>
      <c r="C77" s="481">
        <v>3</v>
      </c>
      <c r="D77" s="370" t="s">
        <v>1047</v>
      </c>
      <c r="E77" s="367"/>
      <c r="F77" s="367"/>
      <c r="G77" s="457"/>
      <c r="H77" s="510"/>
      <c r="I77" s="510"/>
      <c r="J77" s="510"/>
      <c r="K77" s="511"/>
    </row>
    <row r="78" spans="1:11" ht="26.1" customHeight="1" x14ac:dyDescent="0.2">
      <c r="A78" s="512" t="s">
        <v>298</v>
      </c>
      <c r="B78" s="304" t="s">
        <v>348</v>
      </c>
      <c r="C78" s="480">
        <v>4</v>
      </c>
      <c r="D78" s="486" t="s">
        <v>1121</v>
      </c>
      <c r="E78" s="80"/>
      <c r="F78" s="80"/>
      <c r="G78" s="173"/>
      <c r="H78" s="508"/>
      <c r="I78" s="508"/>
      <c r="J78" s="508"/>
      <c r="K78" s="509"/>
    </row>
    <row r="79" spans="1:11" ht="22.5" hidden="1" x14ac:dyDescent="0.2">
      <c r="A79" s="512" t="s">
        <v>299</v>
      </c>
      <c r="B79" s="304" t="s">
        <v>349</v>
      </c>
      <c r="C79" s="480">
        <v>3</v>
      </c>
      <c r="D79" s="486" t="s">
        <v>1040</v>
      </c>
      <c r="E79" s="80"/>
      <c r="F79" s="80"/>
      <c r="G79" s="173"/>
      <c r="H79" s="508"/>
      <c r="I79" s="508"/>
      <c r="J79" s="508"/>
      <c r="K79" s="509"/>
    </row>
    <row r="80" spans="1:11" ht="26.1" customHeight="1" x14ac:dyDescent="0.2">
      <c r="A80" s="512" t="s">
        <v>299</v>
      </c>
      <c r="B80" s="304" t="s">
        <v>349</v>
      </c>
      <c r="C80" s="480">
        <v>4</v>
      </c>
      <c r="D80" s="486" t="s">
        <v>1121</v>
      </c>
      <c r="E80" s="80"/>
      <c r="F80" s="80"/>
      <c r="G80" s="173"/>
      <c r="H80" s="508"/>
      <c r="I80" s="508"/>
      <c r="J80" s="508"/>
      <c r="K80" s="509"/>
    </row>
    <row r="81" spans="1:11" ht="17.100000000000001" customHeight="1" x14ac:dyDescent="0.2">
      <c r="A81" s="737" t="s">
        <v>275</v>
      </c>
      <c r="B81" s="735" t="s">
        <v>313</v>
      </c>
      <c r="C81" s="734"/>
      <c r="D81" s="735"/>
      <c r="E81" s="735"/>
      <c r="F81" s="735"/>
      <c r="G81" s="734"/>
      <c r="H81" s="735"/>
      <c r="I81" s="735"/>
      <c r="J81" s="735"/>
      <c r="K81" s="736"/>
    </row>
    <row r="82" spans="1:11" ht="26.1" customHeight="1" thickBot="1" x14ac:dyDescent="0.25">
      <c r="A82" s="835" t="s">
        <v>300</v>
      </c>
      <c r="B82" s="836" t="s">
        <v>350</v>
      </c>
      <c r="C82" s="837">
        <v>4</v>
      </c>
      <c r="D82" s="838"/>
      <c r="E82" s="838"/>
      <c r="F82" s="838" t="s">
        <v>922</v>
      </c>
      <c r="G82" s="299">
        <v>3</v>
      </c>
      <c r="H82" s="298" t="s">
        <v>921</v>
      </c>
      <c r="I82" s="298" t="s">
        <v>859</v>
      </c>
      <c r="J82" s="839">
        <v>40694</v>
      </c>
      <c r="K82" s="840">
        <v>40694</v>
      </c>
    </row>
  </sheetData>
  <mergeCells count="12">
    <mergeCell ref="B12:B13"/>
    <mergeCell ref="A12:A13"/>
    <mergeCell ref="A2:B2"/>
    <mergeCell ref="A3:A4"/>
    <mergeCell ref="G2:K2"/>
    <mergeCell ref="D3:D4"/>
    <mergeCell ref="G3:G4"/>
    <mergeCell ref="H3:K3"/>
    <mergeCell ref="E3:E4"/>
    <mergeCell ref="F3:F4"/>
    <mergeCell ref="C3:C4"/>
    <mergeCell ref="B3:B4"/>
  </mergeCells>
  <phoneticPr fontId="0" type="noConversion"/>
  <conditionalFormatting sqref="G1:G1048576">
    <cfRule type="cellIs" dxfId="37" priority="1" stopIfTrue="1" operator="equal">
      <formula>3</formula>
    </cfRule>
    <cfRule type="cellIs" dxfId="36" priority="2" stopIfTrue="1" operator="equal">
      <formula>2</formula>
    </cfRule>
    <cfRule type="cellIs" dxfId="35" priority="3" stopIfTrue="1" operator="equal">
      <formula>1</formula>
    </cfRule>
  </conditionalFormatting>
  <dataValidations count="1">
    <dataValidation type="list" allowBlank="1" showInputMessage="1" showErrorMessage="1" sqref="G82 G60:G66 G68:G74 G76:G80 G12:G19 G57 G49:G52 G6:G9 G24:G34 G43:G46 G54:G55 G36:G41 G21">
      <formula1>"1, 2, 3"</formula1>
    </dataValidation>
  </dataValidations>
  <printOptions horizontalCentered="1"/>
  <pageMargins left="0.31496062992125984" right="0.31496062992125984" top="0.6692913385826772" bottom="0.47244094488188981" header="0.31496062992125984" footer="0.31496062992125984"/>
  <pageSetup paperSize="267" scale="85" orientation="landscape" horizontalDpi="4294967293" r:id="rId1"/>
  <headerFooter scaleWithDoc="0">
    <oddHeader>&amp;L&amp;"Verdana,Normal"&amp;8PROGEFAZ - PROFISCO&amp;C&amp;"Verdana,Normal"&amp;8 11º RELATÓRIO DE PROGRESSO
2º Semestre de 2014&amp;R&amp;"Verdana,Normal"&amp;8SEFA - Pará</oddHeader>
    <oddFooter>&amp;L&amp;"Verdana,Normal"&amp;8&amp;A&amp;R&amp;"Verdana,Normal"&amp;8&amp;P/&amp;N</oddFooter>
  </headerFooter>
  <colBreaks count="1" manualBreakCount="1">
    <brk id="7" max="63"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8">
    <pageSetUpPr fitToPage="1"/>
  </sheetPr>
  <dimension ref="A1:BZ50"/>
  <sheetViews>
    <sheetView showGridLines="0" topLeftCell="A8" zoomScale="75" zoomScaleNormal="75" workbookViewId="0">
      <selection activeCell="F59" sqref="F59"/>
    </sheetView>
  </sheetViews>
  <sheetFormatPr defaultRowHeight="12.75" x14ac:dyDescent="0.2"/>
  <cols>
    <col min="1" max="1" width="6.85546875" style="2" customWidth="1"/>
    <col min="2" max="2" width="54.28515625" style="2" customWidth="1"/>
    <col min="3" max="3" width="17.85546875" style="2" bestFit="1" customWidth="1"/>
    <col min="4" max="4" width="26.42578125" style="4" customWidth="1"/>
    <col min="5" max="5" width="15.42578125" style="5" customWidth="1"/>
    <col min="6" max="6" width="13.140625" style="5" customWidth="1"/>
    <col min="7" max="7" width="24.5703125" style="5" customWidth="1"/>
    <col min="8" max="8" width="36.85546875" style="55" customWidth="1"/>
    <col min="9" max="9" width="17" style="55" customWidth="1"/>
    <col min="10" max="10" width="13.5703125" style="2" customWidth="1"/>
    <col min="11" max="11" width="9.140625" style="2"/>
    <col min="12" max="12" width="19.7109375" style="2" customWidth="1"/>
    <col min="13" max="13" width="13.42578125" style="2" customWidth="1"/>
    <col min="14" max="14" width="23.28515625" style="2" customWidth="1"/>
    <col min="15" max="15" width="14.5703125" style="2" customWidth="1"/>
    <col min="16" max="16" width="11.140625" style="2" bestFit="1" customWidth="1"/>
    <col min="17" max="16384" width="9.140625" style="2"/>
  </cols>
  <sheetData>
    <row r="1" spans="1:78" s="19" customFormat="1" ht="27" customHeight="1" thickBot="1" x14ac:dyDescent="0.25">
      <c r="A1" s="527"/>
      <c r="B1" s="380"/>
      <c r="C1" s="32"/>
      <c r="D1" s="33"/>
      <c r="E1" s="33"/>
      <c r="F1" s="34"/>
      <c r="G1" s="33"/>
      <c r="H1" s="32"/>
      <c r="I1" s="35"/>
      <c r="J1" s="14"/>
      <c r="K1" s="14"/>
      <c r="L1" s="14"/>
      <c r="M1" s="14"/>
      <c r="N1" s="14"/>
      <c r="O1" s="14"/>
      <c r="P1" s="15"/>
      <c r="Q1" s="17"/>
      <c r="R1" s="17"/>
      <c r="S1" s="14"/>
      <c r="T1" s="14"/>
      <c r="U1" s="14"/>
      <c r="V1" s="15"/>
      <c r="W1" s="15"/>
      <c r="X1" s="16"/>
      <c r="Y1" s="17"/>
      <c r="Z1" s="17"/>
      <c r="AA1" s="17"/>
      <c r="AB1" s="14"/>
      <c r="AC1" s="14"/>
      <c r="AD1" s="14"/>
      <c r="AE1" s="14"/>
      <c r="AF1" s="14"/>
      <c r="AG1" s="14"/>
      <c r="AH1" s="14"/>
      <c r="AI1" s="15"/>
      <c r="AJ1" s="15"/>
      <c r="AK1" s="16"/>
      <c r="AL1" s="17"/>
      <c r="AM1" s="17"/>
      <c r="AN1" s="17"/>
      <c r="AO1" s="14"/>
      <c r="AP1" s="14"/>
      <c r="AQ1" s="14"/>
      <c r="AR1" s="14"/>
      <c r="AS1" s="14"/>
      <c r="AT1" s="14"/>
      <c r="AU1" s="14"/>
      <c r="AV1" s="15"/>
      <c r="AW1" s="15"/>
      <c r="AX1" s="16"/>
      <c r="AY1" s="17"/>
      <c r="AZ1" s="17"/>
      <c r="BA1" s="17"/>
      <c r="BB1" s="14"/>
      <c r="BC1" s="14"/>
      <c r="BD1" s="14"/>
      <c r="BE1" s="14"/>
      <c r="BF1" s="14"/>
      <c r="BG1" s="14"/>
      <c r="BH1" s="14"/>
      <c r="BI1" s="18"/>
      <c r="BJ1" s="18"/>
      <c r="BK1" s="18"/>
      <c r="BL1" s="18"/>
      <c r="BM1" s="18"/>
      <c r="BN1" s="18"/>
      <c r="BO1" s="18"/>
      <c r="BP1" s="18"/>
      <c r="BQ1" s="18"/>
      <c r="BR1" s="18"/>
      <c r="BS1" s="18"/>
      <c r="BT1" s="18"/>
      <c r="BU1" s="18"/>
      <c r="BV1" s="18"/>
      <c r="BW1" s="18"/>
      <c r="BX1" s="18"/>
      <c r="BY1" s="18"/>
      <c r="BZ1" s="18"/>
    </row>
    <row r="2" spans="1:78" s="4" customFormat="1" ht="17.100000000000001" customHeight="1" thickBot="1" x14ac:dyDescent="0.25">
      <c r="A2" s="1437" t="s">
        <v>973</v>
      </c>
      <c r="B2" s="1438"/>
      <c r="C2" s="1438"/>
      <c r="D2" s="1438"/>
      <c r="E2" s="1438"/>
      <c r="F2" s="1438"/>
      <c r="G2" s="1438"/>
      <c r="H2" s="1438"/>
      <c r="I2" s="1439"/>
    </row>
    <row r="3" spans="1:78" s="56" customFormat="1" ht="33.75" x14ac:dyDescent="0.15">
      <c r="A3" s="1440" t="s">
        <v>156</v>
      </c>
      <c r="B3" s="1441"/>
      <c r="C3" s="741" t="s">
        <v>154</v>
      </c>
      <c r="D3" s="741" t="s">
        <v>23</v>
      </c>
      <c r="E3" s="741" t="s">
        <v>73</v>
      </c>
      <c r="F3" s="741" t="s">
        <v>119</v>
      </c>
      <c r="G3" s="741" t="s">
        <v>74</v>
      </c>
      <c r="H3" s="741" t="s">
        <v>155</v>
      </c>
      <c r="I3" s="742" t="s">
        <v>189</v>
      </c>
    </row>
    <row r="4" spans="1:78" s="378" customFormat="1" ht="38.25" x14ac:dyDescent="0.2">
      <c r="A4" s="1442" t="s">
        <v>929</v>
      </c>
      <c r="B4" s="1443"/>
      <c r="C4" s="540"/>
      <c r="D4" s="541"/>
      <c r="E4" s="542"/>
      <c r="F4" s="44">
        <f>D4*E4</f>
        <v>0</v>
      </c>
      <c r="G4" s="379" t="str">
        <f>IF(F4&lt;81,"Baixo",IF(F4&lt;161,"Moderado",IF(F4&lt;321,"Alto","Muito Alto")))</f>
        <v>Baixo</v>
      </c>
      <c r="H4" s="544" t="s">
        <v>930</v>
      </c>
      <c r="I4" s="545"/>
    </row>
    <row r="5" spans="1:78" s="378" customFormat="1" ht="76.5" x14ac:dyDescent="0.2">
      <c r="A5" s="1442" t="s">
        <v>931</v>
      </c>
      <c r="B5" s="1443"/>
      <c r="C5" s="543"/>
      <c r="D5" s="541"/>
      <c r="E5" s="542"/>
      <c r="F5" s="44">
        <f>D5*E5</f>
        <v>0</v>
      </c>
      <c r="G5" s="379" t="str">
        <f>IF(F5&lt;81,"Baixo",IF(F5&lt;161,"Moderado",IF(F5&lt;321,"Alto","Muito Alto")))</f>
        <v>Baixo</v>
      </c>
      <c r="H5" s="544" t="s">
        <v>932</v>
      </c>
      <c r="I5" s="545"/>
    </row>
    <row r="6" spans="1:78" x14ac:dyDescent="0.2">
      <c r="A6" s="1429"/>
      <c r="B6" s="1430"/>
      <c r="C6" s="42"/>
      <c r="D6" s="455"/>
      <c r="E6" s="43"/>
      <c r="F6" s="44">
        <f>D6*E6</f>
        <v>0</v>
      </c>
      <c r="G6" s="45" t="str">
        <f>IF(F6&lt;81,"Baixo",IF(F6&lt;161,"Moderado",IF(F6&lt;321,"Alto","Muito Alto")))</f>
        <v>Baixo</v>
      </c>
      <c r="H6" s="40"/>
      <c r="I6" s="41"/>
    </row>
    <row r="7" spans="1:78" x14ac:dyDescent="0.2">
      <c r="A7" s="1429"/>
      <c r="B7" s="1430"/>
      <c r="C7" s="42"/>
      <c r="D7" s="455"/>
      <c r="E7" s="43"/>
      <c r="F7" s="44">
        <f>D7*E7</f>
        <v>0</v>
      </c>
      <c r="G7" s="45" t="str">
        <f>IF(F7&lt;81,"Baixo",IF(F7&lt;161,"Moderado",IF(F7&lt;321,"Alto","Muito Alto")))</f>
        <v>Baixo</v>
      </c>
      <c r="H7" s="40"/>
      <c r="I7" s="41"/>
    </row>
    <row r="8" spans="1:78" ht="13.5" thickBot="1" x14ac:dyDescent="0.25">
      <c r="A8" s="1433"/>
      <c r="B8" s="1434"/>
      <c r="C8" s="42"/>
      <c r="D8" s="36"/>
      <c r="E8" s="37"/>
      <c r="F8" s="38">
        <f>D8*E8</f>
        <v>0</v>
      </c>
      <c r="G8" s="39" t="str">
        <f>IF(F8&lt;81,"Baixo",IF(F8&lt;161,"Moderado",IF(F8&lt;321,"Alto","Muito Alto")))</f>
        <v>Baixo</v>
      </c>
      <c r="H8" s="46"/>
      <c r="I8" s="47"/>
    </row>
    <row r="9" spans="1:78" s="56" customFormat="1" ht="33.75" x14ac:dyDescent="0.15">
      <c r="A9" s="1435" t="s">
        <v>196</v>
      </c>
      <c r="B9" s="1436"/>
      <c r="C9" s="743" t="s">
        <v>154</v>
      </c>
      <c r="D9" s="743" t="s">
        <v>23</v>
      </c>
      <c r="E9" s="743" t="s">
        <v>73</v>
      </c>
      <c r="F9" s="743" t="s">
        <v>119</v>
      </c>
      <c r="G9" s="743" t="s">
        <v>74</v>
      </c>
      <c r="H9" s="743" t="s">
        <v>155</v>
      </c>
      <c r="I9" s="744" t="s">
        <v>189</v>
      </c>
      <c r="M9" s="57"/>
    </row>
    <row r="10" spans="1:78" x14ac:dyDescent="0.2">
      <c r="A10" s="1429"/>
      <c r="B10" s="1430"/>
      <c r="C10" s="42"/>
      <c r="D10" s="455"/>
      <c r="E10" s="43"/>
      <c r="F10" s="44">
        <f>D10*E10</f>
        <v>0</v>
      </c>
      <c r="G10" s="45" t="str">
        <f>IF(F10&lt;81,"Baixo",IF(F10&lt;161,"Moderado",IF(F10&lt;321,"Alto","Muito Alto")))</f>
        <v>Baixo</v>
      </c>
      <c r="H10" s="40"/>
      <c r="I10" s="41"/>
    </row>
    <row r="11" spans="1:78" x14ac:dyDescent="0.2">
      <c r="A11" s="1429"/>
      <c r="B11" s="1430"/>
      <c r="C11" s="42"/>
      <c r="D11" s="455"/>
      <c r="E11" s="43"/>
      <c r="F11" s="44">
        <f>D11*E11</f>
        <v>0</v>
      </c>
      <c r="G11" s="45" t="str">
        <f>IF(F11&lt;81,"Baixo",IF(F11&lt;161,"Moderado",IF(F11&lt;321,"Alto","Muito Alto")))</f>
        <v>Baixo</v>
      </c>
      <c r="H11" s="40"/>
      <c r="I11" s="41"/>
    </row>
    <row r="12" spans="1:78" x14ac:dyDescent="0.2">
      <c r="A12" s="1429"/>
      <c r="B12" s="1430"/>
      <c r="C12" s="42"/>
      <c r="D12" s="455"/>
      <c r="E12" s="43"/>
      <c r="F12" s="44">
        <f>D12*E12</f>
        <v>0</v>
      </c>
      <c r="G12" s="45" t="str">
        <f>IF(F12&lt;81,"Baixo",IF(F12&lt;161,"Moderado",IF(F12&lt;321,"Alto","Muito Alto")))</f>
        <v>Baixo</v>
      </c>
      <c r="H12" s="40"/>
      <c r="I12" s="41"/>
    </row>
    <row r="13" spans="1:78" x14ac:dyDescent="0.2">
      <c r="A13" s="1429"/>
      <c r="B13" s="1430"/>
      <c r="C13" s="42"/>
      <c r="D13" s="455"/>
      <c r="E13" s="43"/>
      <c r="F13" s="44">
        <f>D13*E13</f>
        <v>0</v>
      </c>
      <c r="G13" s="45" t="str">
        <f>IF(F13&lt;81,"Baixo",IF(F13&lt;161,"Moderado",IF(F13&lt;321,"Alto","Muito Alto")))</f>
        <v>Baixo</v>
      </c>
      <c r="H13" s="40"/>
      <c r="I13" s="41"/>
    </row>
    <row r="14" spans="1:78" ht="13.5" thickBot="1" x14ac:dyDescent="0.25">
      <c r="A14" s="1431"/>
      <c r="B14" s="1432"/>
      <c r="C14" s="48"/>
      <c r="D14" s="456"/>
      <c r="E14" s="49"/>
      <c r="F14" s="50">
        <f>D14*E14</f>
        <v>0</v>
      </c>
      <c r="G14" s="51" t="str">
        <f>IF(F14&lt;81,"Baixo",IF(F14&lt;161,"Moderado",IF(F14&lt;321,"Alto","Muito Alto")))</f>
        <v>Baixo</v>
      </c>
      <c r="H14" s="52"/>
      <c r="I14" s="53"/>
    </row>
    <row r="15" spans="1:78" x14ac:dyDescent="0.2">
      <c r="G15" s="54"/>
    </row>
    <row r="17" spans="1:16" ht="13.5" thickBot="1" x14ac:dyDescent="0.25"/>
    <row r="18" spans="1:16" s="4" customFormat="1" ht="18" customHeight="1" thickBot="1" x14ac:dyDescent="0.25">
      <c r="A18" s="126" t="s">
        <v>153</v>
      </c>
      <c r="B18" s="128"/>
      <c r="C18" s="128"/>
      <c r="D18" s="128"/>
      <c r="E18" s="407"/>
      <c r="F18" s="407"/>
      <c r="G18" s="407"/>
      <c r="H18" s="407"/>
      <c r="I18" s="407"/>
      <c r="J18" s="128"/>
      <c r="K18" s="128"/>
      <c r="L18" s="128"/>
      <c r="M18" s="128"/>
      <c r="N18" s="128"/>
      <c r="O18" s="128"/>
      <c r="P18" s="306"/>
    </row>
    <row r="19" spans="1:16" x14ac:dyDescent="0.2">
      <c r="A19" s="1480" t="s">
        <v>938</v>
      </c>
      <c r="B19" s="1483" t="s">
        <v>939</v>
      </c>
      <c r="C19" s="1486" t="s">
        <v>940</v>
      </c>
      <c r="D19" s="1486" t="s">
        <v>941</v>
      </c>
      <c r="E19" s="1489" t="s">
        <v>942</v>
      </c>
      <c r="F19" s="1486"/>
      <c r="G19" s="1492" t="s">
        <v>943</v>
      </c>
      <c r="H19" s="1493"/>
      <c r="I19" s="1493"/>
      <c r="J19" s="1493"/>
      <c r="K19" s="1493"/>
      <c r="L19" s="1493"/>
      <c r="M19" s="1493"/>
      <c r="N19" s="1493"/>
      <c r="O19" s="1493"/>
      <c r="P19" s="1494"/>
    </row>
    <row r="20" spans="1:16" x14ac:dyDescent="0.2">
      <c r="A20" s="1481"/>
      <c r="B20" s="1484"/>
      <c r="C20" s="1487"/>
      <c r="D20" s="1487"/>
      <c r="E20" s="1490"/>
      <c r="F20" s="1491"/>
      <c r="G20" s="1495" t="s">
        <v>933</v>
      </c>
      <c r="H20" s="1497" t="s">
        <v>944</v>
      </c>
      <c r="I20" s="1495" t="s">
        <v>945</v>
      </c>
      <c r="J20" s="1497" t="s">
        <v>946</v>
      </c>
      <c r="K20" s="1497" t="s">
        <v>947</v>
      </c>
      <c r="L20" s="1495" t="s">
        <v>934</v>
      </c>
      <c r="M20" s="1495"/>
      <c r="N20" s="1499" t="s">
        <v>935</v>
      </c>
      <c r="O20" s="1501" t="s">
        <v>948</v>
      </c>
      <c r="P20" s="1502"/>
    </row>
    <row r="21" spans="1:16" ht="26.25" thickBot="1" x14ac:dyDescent="0.25">
      <c r="A21" s="1482"/>
      <c r="B21" s="1485"/>
      <c r="C21" s="1488"/>
      <c r="D21" s="1488"/>
      <c r="E21" s="373" t="s">
        <v>5</v>
      </c>
      <c r="F21" s="373" t="s">
        <v>74</v>
      </c>
      <c r="G21" s="1496"/>
      <c r="H21" s="1498"/>
      <c r="I21" s="1496"/>
      <c r="J21" s="1498"/>
      <c r="K21" s="1498"/>
      <c r="L21" s="374" t="s">
        <v>936</v>
      </c>
      <c r="M21" s="375" t="s">
        <v>937</v>
      </c>
      <c r="N21" s="1500"/>
      <c r="O21" s="376" t="s">
        <v>949</v>
      </c>
      <c r="P21" s="377" t="s">
        <v>103</v>
      </c>
    </row>
    <row r="22" spans="1:16" ht="53.25" customHeight="1" x14ac:dyDescent="0.2">
      <c r="A22" s="1472">
        <v>1</v>
      </c>
      <c r="B22" s="1475" t="str">
        <f>IF(Component1&gt;0,Component1,"")</f>
        <v/>
      </c>
      <c r="C22" s="1478" t="s">
        <v>963</v>
      </c>
      <c r="D22" s="1479" t="s">
        <v>967</v>
      </c>
      <c r="E22" s="1468">
        <v>3</v>
      </c>
      <c r="F22" s="1468" t="s">
        <v>974</v>
      </c>
      <c r="G22" s="1096" t="s">
        <v>950</v>
      </c>
      <c r="H22" s="381" t="s">
        <v>951</v>
      </c>
      <c r="I22" s="381" t="s">
        <v>952</v>
      </c>
      <c r="J22" s="382">
        <v>40714</v>
      </c>
      <c r="K22" s="383"/>
      <c r="L22" s="384" t="s">
        <v>859</v>
      </c>
      <c r="M22" s="385" t="s">
        <v>953</v>
      </c>
      <c r="N22" s="381" t="s">
        <v>954</v>
      </c>
      <c r="O22" s="383"/>
      <c r="P22" s="386">
        <v>40786</v>
      </c>
    </row>
    <row r="23" spans="1:16" ht="53.25" customHeight="1" x14ac:dyDescent="0.2">
      <c r="A23" s="1473"/>
      <c r="B23" s="1476"/>
      <c r="C23" s="1454"/>
      <c r="D23" s="1457"/>
      <c r="E23" s="1445"/>
      <c r="F23" s="1445"/>
      <c r="G23" s="1097" t="s">
        <v>950</v>
      </c>
      <c r="H23" s="1091" t="s">
        <v>1341</v>
      </c>
      <c r="I23" s="1098" t="s">
        <v>1342</v>
      </c>
      <c r="J23" s="1099">
        <v>41092</v>
      </c>
      <c r="K23" s="1092"/>
      <c r="L23" s="1091" t="s">
        <v>1343</v>
      </c>
      <c r="M23" s="1100" t="s">
        <v>103</v>
      </c>
      <c r="N23" s="1101" t="s">
        <v>1344</v>
      </c>
      <c r="O23" s="1092" t="s">
        <v>103</v>
      </c>
      <c r="P23" s="1102">
        <v>41092</v>
      </c>
    </row>
    <row r="24" spans="1:16" x14ac:dyDescent="0.2">
      <c r="A24" s="1473"/>
      <c r="B24" s="1476"/>
      <c r="C24" s="1454"/>
      <c r="D24" s="1457"/>
      <c r="E24" s="1445"/>
      <c r="F24" s="1445"/>
      <c r="G24" s="387"/>
      <c r="H24" s="388"/>
      <c r="I24" s="388"/>
      <c r="J24" s="389"/>
      <c r="K24" s="389"/>
      <c r="L24" s="388"/>
      <c r="M24" s="390"/>
      <c r="N24" s="388"/>
      <c r="O24" s="389"/>
      <c r="P24" s="391"/>
    </row>
    <row r="25" spans="1:16" x14ac:dyDescent="0.2">
      <c r="A25" s="1474"/>
      <c r="B25" s="1477"/>
      <c r="C25" s="1462"/>
      <c r="D25" s="1463"/>
      <c r="E25" s="1446"/>
      <c r="F25" s="1446"/>
      <c r="G25" s="387"/>
      <c r="H25" s="388"/>
      <c r="I25" s="388"/>
      <c r="J25" s="389"/>
      <c r="K25" s="389"/>
      <c r="L25" s="388"/>
      <c r="M25" s="390"/>
      <c r="N25" s="388"/>
      <c r="O25" s="389"/>
      <c r="P25" s="391"/>
    </row>
    <row r="26" spans="1:16" ht="38.25" customHeight="1" x14ac:dyDescent="0.2">
      <c r="A26" s="1469">
        <v>2</v>
      </c>
      <c r="B26" s="1450" t="str">
        <f>IF(Component2&gt;0,Component2,"")</f>
        <v/>
      </c>
      <c r="C26" s="1453" t="s">
        <v>964</v>
      </c>
      <c r="D26" s="1456" t="s">
        <v>968</v>
      </c>
      <c r="E26" s="1444">
        <v>3</v>
      </c>
      <c r="F26" s="1444" t="s">
        <v>974</v>
      </c>
      <c r="G26" s="392" t="s">
        <v>955</v>
      </c>
      <c r="H26" s="381" t="s">
        <v>951</v>
      </c>
      <c r="I26" s="381" t="s">
        <v>952</v>
      </c>
      <c r="J26" s="382">
        <v>40714</v>
      </c>
      <c r="K26" s="383"/>
      <c r="L26" s="384" t="s">
        <v>859</v>
      </c>
      <c r="M26" s="385" t="s">
        <v>953</v>
      </c>
      <c r="N26" s="381" t="s">
        <v>954</v>
      </c>
      <c r="O26" s="1094" t="s">
        <v>953</v>
      </c>
      <c r="P26" s="1095">
        <v>40786</v>
      </c>
    </row>
    <row r="27" spans="1:16" x14ac:dyDescent="0.2">
      <c r="A27" s="1470"/>
      <c r="B27" s="1466"/>
      <c r="C27" s="1454"/>
      <c r="D27" s="1457"/>
      <c r="E27" s="1445"/>
      <c r="F27" s="1445"/>
      <c r="G27" s="387"/>
      <c r="H27" s="388"/>
      <c r="I27" s="388"/>
      <c r="J27" s="389"/>
      <c r="K27" s="389"/>
      <c r="L27" s="388"/>
      <c r="M27" s="390"/>
      <c r="N27" s="388"/>
      <c r="O27" s="389"/>
      <c r="P27" s="391"/>
    </row>
    <row r="28" spans="1:16" x14ac:dyDescent="0.2">
      <c r="A28" s="1470"/>
      <c r="B28" s="1466"/>
      <c r="C28" s="1454"/>
      <c r="D28" s="1457"/>
      <c r="E28" s="1445"/>
      <c r="F28" s="1445"/>
      <c r="G28" s="387"/>
      <c r="H28" s="388"/>
      <c r="I28" s="388"/>
      <c r="J28" s="389"/>
      <c r="K28" s="389"/>
      <c r="L28" s="388"/>
      <c r="M28" s="390"/>
      <c r="N28" s="388"/>
      <c r="O28" s="389"/>
      <c r="P28" s="391"/>
    </row>
    <row r="29" spans="1:16" x14ac:dyDescent="0.2">
      <c r="A29" s="1471"/>
      <c r="B29" s="1467"/>
      <c r="C29" s="1462"/>
      <c r="D29" s="1463"/>
      <c r="E29" s="1446"/>
      <c r="F29" s="1446"/>
      <c r="G29" s="387"/>
      <c r="H29" s="388"/>
      <c r="I29" s="388"/>
      <c r="J29" s="389"/>
      <c r="K29" s="389"/>
      <c r="L29" s="388"/>
      <c r="M29" s="390"/>
      <c r="N29" s="388"/>
      <c r="O29" s="389"/>
      <c r="P29" s="391"/>
    </row>
    <row r="30" spans="1:16" ht="25.5" customHeight="1" x14ac:dyDescent="0.2">
      <c r="A30" s="1447">
        <v>3</v>
      </c>
      <c r="B30" s="1450" t="str">
        <f>IF(Component3&gt;0,Component3,"")</f>
        <v/>
      </c>
      <c r="C30" s="1453" t="s">
        <v>965</v>
      </c>
      <c r="D30" s="1456" t="s">
        <v>971</v>
      </c>
      <c r="E30" s="1444">
        <v>2</v>
      </c>
      <c r="F30" s="1444" t="s">
        <v>975</v>
      </c>
      <c r="G30" s="393" t="s">
        <v>956</v>
      </c>
      <c r="H30" s="393" t="s">
        <v>957</v>
      </c>
      <c r="I30" s="388" t="s">
        <v>958</v>
      </c>
      <c r="J30" s="394"/>
      <c r="K30" s="395"/>
      <c r="L30" s="396"/>
      <c r="M30" s="390"/>
      <c r="N30" s="396"/>
      <c r="O30" s="389"/>
      <c r="P30" s="391"/>
    </row>
    <row r="31" spans="1:16" x14ac:dyDescent="0.2">
      <c r="A31" s="1464"/>
      <c r="B31" s="1466"/>
      <c r="C31" s="1454"/>
      <c r="D31" s="1457"/>
      <c r="E31" s="1445"/>
      <c r="F31" s="1445"/>
      <c r="G31" s="387"/>
      <c r="H31" s="388"/>
      <c r="I31" s="388"/>
      <c r="J31" s="394"/>
      <c r="K31" s="397"/>
      <c r="L31" s="396"/>
      <c r="M31" s="390"/>
      <c r="N31" s="396"/>
      <c r="O31" s="389"/>
      <c r="P31" s="391"/>
    </row>
    <row r="32" spans="1:16" x14ac:dyDescent="0.2">
      <c r="A32" s="1464"/>
      <c r="B32" s="1466"/>
      <c r="C32" s="1454"/>
      <c r="D32" s="1457"/>
      <c r="E32" s="1445"/>
      <c r="F32" s="1445"/>
      <c r="G32" s="387"/>
      <c r="H32" s="388"/>
      <c r="I32" s="388"/>
      <c r="J32" s="394"/>
      <c r="K32" s="395"/>
      <c r="L32" s="396"/>
      <c r="M32" s="390"/>
      <c r="N32" s="396"/>
      <c r="O32" s="389"/>
      <c r="P32" s="391"/>
    </row>
    <row r="33" spans="1:16" x14ac:dyDescent="0.2">
      <c r="A33" s="1465"/>
      <c r="B33" s="1467"/>
      <c r="C33" s="1462"/>
      <c r="D33" s="1463"/>
      <c r="E33" s="1446"/>
      <c r="F33" s="1446"/>
      <c r="G33" s="387"/>
      <c r="H33" s="388"/>
      <c r="I33" s="388"/>
      <c r="J33" s="389"/>
      <c r="K33" s="389"/>
      <c r="L33" s="388"/>
      <c r="M33" s="390"/>
      <c r="N33" s="388"/>
      <c r="O33" s="389"/>
      <c r="P33" s="391"/>
    </row>
    <row r="34" spans="1:16" x14ac:dyDescent="0.2">
      <c r="A34" s="1447">
        <v>4</v>
      </c>
      <c r="B34" s="1450" t="str">
        <f>IF(Component4&gt;0,Component4,"")</f>
        <v/>
      </c>
      <c r="C34" s="1453" t="s">
        <v>963</v>
      </c>
      <c r="D34" s="1456" t="s">
        <v>972</v>
      </c>
      <c r="E34" s="1444">
        <v>1</v>
      </c>
      <c r="F34" s="1444" t="s">
        <v>976</v>
      </c>
      <c r="G34" s="398"/>
      <c r="H34" s="396"/>
      <c r="I34" s="396"/>
      <c r="J34" s="399"/>
      <c r="K34" s="395"/>
      <c r="L34" s="396"/>
      <c r="M34" s="390"/>
      <c r="N34" s="396"/>
      <c r="O34" s="389"/>
      <c r="P34" s="391"/>
    </row>
    <row r="35" spans="1:16" x14ac:dyDescent="0.2">
      <c r="A35" s="1448"/>
      <c r="B35" s="1451"/>
      <c r="C35" s="1454"/>
      <c r="D35" s="1457"/>
      <c r="E35" s="1445"/>
      <c r="F35" s="1445"/>
      <c r="G35" s="387"/>
      <c r="H35" s="387"/>
      <c r="I35" s="396"/>
      <c r="J35" s="394"/>
      <c r="K35" s="395"/>
      <c r="L35" s="396"/>
      <c r="M35" s="390"/>
      <c r="N35" s="396"/>
      <c r="O35" s="389"/>
      <c r="P35" s="391"/>
    </row>
    <row r="36" spans="1:16" x14ac:dyDescent="0.2">
      <c r="A36" s="1448"/>
      <c r="B36" s="1451"/>
      <c r="C36" s="1454"/>
      <c r="D36" s="1457"/>
      <c r="E36" s="1445"/>
      <c r="F36" s="1445"/>
      <c r="G36" s="387"/>
      <c r="H36" s="388"/>
      <c r="I36" s="388"/>
      <c r="J36" s="389"/>
      <c r="K36" s="389"/>
      <c r="L36" s="388"/>
      <c r="M36" s="390"/>
      <c r="N36" s="388"/>
      <c r="O36" s="389"/>
      <c r="P36" s="391"/>
    </row>
    <row r="37" spans="1:16" ht="13.5" customHeight="1" x14ac:dyDescent="0.2">
      <c r="A37" s="1460"/>
      <c r="B37" s="1461"/>
      <c r="C37" s="1462"/>
      <c r="D37" s="1463"/>
      <c r="E37" s="1446"/>
      <c r="F37" s="1446"/>
      <c r="G37" s="387"/>
      <c r="H37" s="388"/>
      <c r="I37" s="388"/>
      <c r="J37" s="389"/>
      <c r="K37" s="389"/>
      <c r="L37" s="388"/>
      <c r="M37" s="390"/>
      <c r="N37" s="388"/>
      <c r="O37" s="389"/>
      <c r="P37" s="391"/>
    </row>
    <row r="38" spans="1:16" x14ac:dyDescent="0.2">
      <c r="A38" s="1447">
        <v>5</v>
      </c>
      <c r="B38" s="1450" t="str">
        <f>IF(Component5&gt;0,Component5,"")</f>
        <v/>
      </c>
      <c r="C38" s="1453" t="s">
        <v>966</v>
      </c>
      <c r="D38" s="1456" t="s">
        <v>969</v>
      </c>
      <c r="E38" s="1444">
        <v>1</v>
      </c>
      <c r="F38" s="1444" t="s">
        <v>976</v>
      </c>
      <c r="G38" s="398"/>
      <c r="H38" s="396"/>
      <c r="I38" s="396"/>
      <c r="J38" s="394"/>
      <c r="K38" s="397"/>
      <c r="L38" s="396"/>
      <c r="M38" s="390"/>
      <c r="N38" s="396"/>
      <c r="O38" s="389"/>
      <c r="P38" s="391"/>
    </row>
    <row r="39" spans="1:16" x14ac:dyDescent="0.2">
      <c r="A39" s="1448"/>
      <c r="B39" s="1451"/>
      <c r="C39" s="1454"/>
      <c r="D39" s="1457"/>
      <c r="E39" s="1445"/>
      <c r="F39" s="1445"/>
      <c r="G39" s="387"/>
      <c r="H39" s="388"/>
      <c r="I39" s="388"/>
      <c r="J39" s="389"/>
      <c r="K39" s="395"/>
      <c r="L39" s="396"/>
      <c r="M39" s="390"/>
      <c r="N39" s="388"/>
      <c r="O39" s="389"/>
      <c r="P39" s="391"/>
    </row>
    <row r="40" spans="1:16" x14ac:dyDescent="0.2">
      <c r="A40" s="1448"/>
      <c r="B40" s="1451"/>
      <c r="C40" s="1454"/>
      <c r="D40" s="1457"/>
      <c r="E40" s="1445"/>
      <c r="F40" s="1445"/>
      <c r="G40" s="387"/>
      <c r="H40" s="388"/>
      <c r="I40" s="388"/>
      <c r="J40" s="389"/>
      <c r="K40" s="395"/>
      <c r="L40" s="396"/>
      <c r="M40" s="390"/>
      <c r="N40" s="388"/>
      <c r="O40" s="389"/>
      <c r="P40" s="391"/>
    </row>
    <row r="41" spans="1:16" x14ac:dyDescent="0.2">
      <c r="A41" s="1460"/>
      <c r="B41" s="1461"/>
      <c r="C41" s="1462"/>
      <c r="D41" s="1463"/>
      <c r="E41" s="1446"/>
      <c r="F41" s="1446"/>
      <c r="G41" s="400"/>
      <c r="H41" s="388"/>
      <c r="I41" s="388"/>
      <c r="J41" s="389"/>
      <c r="K41" s="389"/>
      <c r="L41" s="389"/>
      <c r="M41" s="390"/>
      <c r="N41" s="388"/>
      <c r="O41" s="389"/>
      <c r="P41" s="391"/>
    </row>
    <row r="42" spans="1:16" ht="38.25" x14ac:dyDescent="0.2">
      <c r="A42" s="1447">
        <v>6</v>
      </c>
      <c r="B42" s="1450" t="str">
        <f>IF(Component6&gt;0,Component6,"")</f>
        <v/>
      </c>
      <c r="C42" s="1453" t="s">
        <v>963</v>
      </c>
      <c r="D42" s="1456" t="s">
        <v>970</v>
      </c>
      <c r="E42" s="1444">
        <v>2</v>
      </c>
      <c r="F42" s="1444" t="s">
        <v>975</v>
      </c>
      <c r="G42" s="401" t="s">
        <v>959</v>
      </c>
      <c r="H42" s="401" t="s">
        <v>960</v>
      </c>
      <c r="I42" s="396" t="s">
        <v>961</v>
      </c>
      <c r="J42" s="394"/>
      <c r="K42" s="395"/>
      <c r="L42" s="401" t="s">
        <v>962</v>
      </c>
      <c r="M42" s="390" t="s">
        <v>103</v>
      </c>
      <c r="N42" s="1091" t="s">
        <v>1339</v>
      </c>
      <c r="O42" s="1092" t="s">
        <v>103</v>
      </c>
      <c r="P42" s="1093" t="s">
        <v>1340</v>
      </c>
    </row>
    <row r="43" spans="1:16" x14ac:dyDescent="0.2">
      <c r="A43" s="1448"/>
      <c r="B43" s="1451"/>
      <c r="C43" s="1454"/>
      <c r="D43" s="1457"/>
      <c r="E43" s="1445"/>
      <c r="F43" s="1445"/>
      <c r="G43" s="400"/>
      <c r="H43" s="388"/>
      <c r="I43" s="388"/>
      <c r="J43" s="389"/>
      <c r="K43" s="389"/>
      <c r="L43" s="388"/>
      <c r="M43" s="390"/>
      <c r="N43" s="388"/>
      <c r="O43" s="389"/>
      <c r="P43" s="391"/>
    </row>
    <row r="44" spans="1:16" x14ac:dyDescent="0.2">
      <c r="A44" s="1448"/>
      <c r="B44" s="1451"/>
      <c r="C44" s="1454"/>
      <c r="D44" s="1457"/>
      <c r="E44" s="1445"/>
      <c r="F44" s="1445"/>
      <c r="G44" s="400"/>
      <c r="H44" s="388"/>
      <c r="I44" s="388"/>
      <c r="J44" s="389"/>
      <c r="K44" s="389"/>
      <c r="L44" s="388"/>
      <c r="M44" s="390"/>
      <c r="N44" s="388"/>
      <c r="O44" s="389"/>
      <c r="P44" s="391"/>
    </row>
    <row r="45" spans="1:16" ht="13.5" thickBot="1" x14ac:dyDescent="0.25">
      <c r="A45" s="1449"/>
      <c r="B45" s="1452"/>
      <c r="C45" s="1455"/>
      <c r="D45" s="1458"/>
      <c r="E45" s="1459"/>
      <c r="F45" s="1459"/>
      <c r="G45" s="402"/>
      <c r="H45" s="403"/>
      <c r="I45" s="403"/>
      <c r="J45" s="404"/>
      <c r="K45" s="404"/>
      <c r="L45" s="403"/>
      <c r="M45" s="405"/>
      <c r="N45" s="403"/>
      <c r="O45" s="404"/>
      <c r="P45" s="406"/>
    </row>
    <row r="46" spans="1:16" x14ac:dyDescent="0.2">
      <c r="D46" s="6"/>
    </row>
    <row r="47" spans="1:16" x14ac:dyDescent="0.2">
      <c r="D47" s="6"/>
    </row>
    <row r="48" spans="1:16" x14ac:dyDescent="0.2">
      <c r="D48" s="6"/>
    </row>
    <row r="49" spans="4:4" x14ac:dyDescent="0.2">
      <c r="D49" s="6"/>
    </row>
    <row r="50" spans="4:4" x14ac:dyDescent="0.2">
      <c r="D50" s="6"/>
    </row>
  </sheetData>
  <mergeCells count="63">
    <mergeCell ref="G19:P19"/>
    <mergeCell ref="G20:G21"/>
    <mergeCell ref="H20:H21"/>
    <mergeCell ref="I20:I21"/>
    <mergeCell ref="J20:J21"/>
    <mergeCell ref="K20:K21"/>
    <mergeCell ref="L20:M20"/>
    <mergeCell ref="N20:N21"/>
    <mergeCell ref="O20:P20"/>
    <mergeCell ref="A19:A21"/>
    <mergeCell ref="B19:B21"/>
    <mergeCell ref="C19:C21"/>
    <mergeCell ref="D19:D21"/>
    <mergeCell ref="E19:F20"/>
    <mergeCell ref="F22:F25"/>
    <mergeCell ref="A26:A29"/>
    <mergeCell ref="B26:B29"/>
    <mergeCell ref="C26:C29"/>
    <mergeCell ref="D26:D29"/>
    <mergeCell ref="E26:E29"/>
    <mergeCell ref="F26:F29"/>
    <mergeCell ref="A22:A25"/>
    <mergeCell ref="B22:B25"/>
    <mergeCell ref="C22:C25"/>
    <mergeCell ref="D22:D25"/>
    <mergeCell ref="E22:E25"/>
    <mergeCell ref="F30:F33"/>
    <mergeCell ref="A34:A37"/>
    <mergeCell ref="B34:B37"/>
    <mergeCell ref="C34:C37"/>
    <mergeCell ref="D34:D37"/>
    <mergeCell ref="E34:E37"/>
    <mergeCell ref="F34:F37"/>
    <mergeCell ref="A30:A33"/>
    <mergeCell ref="B30:B33"/>
    <mergeCell ref="C30:C33"/>
    <mergeCell ref="D30:D33"/>
    <mergeCell ref="E30:E33"/>
    <mergeCell ref="F38:F41"/>
    <mergeCell ref="A42:A45"/>
    <mergeCell ref="B42:B45"/>
    <mergeCell ref="C42:C45"/>
    <mergeCell ref="D42:D45"/>
    <mergeCell ref="E42:E45"/>
    <mergeCell ref="F42:F45"/>
    <mergeCell ref="A38:A41"/>
    <mergeCell ref="B38:B41"/>
    <mergeCell ref="C38:C41"/>
    <mergeCell ref="D38:D41"/>
    <mergeCell ref="E38:E41"/>
    <mergeCell ref="A2:I2"/>
    <mergeCell ref="A3:B3"/>
    <mergeCell ref="A4:B4"/>
    <mergeCell ref="A5:B5"/>
    <mergeCell ref="A6:B6"/>
    <mergeCell ref="A12:B12"/>
    <mergeCell ref="A13:B13"/>
    <mergeCell ref="A14:B14"/>
    <mergeCell ref="A7:B7"/>
    <mergeCell ref="A8:B8"/>
    <mergeCell ref="A9:B9"/>
    <mergeCell ref="A10:B10"/>
    <mergeCell ref="A11:B11"/>
  </mergeCells>
  <phoneticPr fontId="0" type="noConversion"/>
  <conditionalFormatting sqref="C10:C14 C4:C8">
    <cfRule type="cellIs" dxfId="34" priority="28" stopIfTrue="1" operator="equal">
      <formula>"Satisfatório"</formula>
    </cfRule>
  </conditionalFormatting>
  <conditionalFormatting sqref="G1 G3:G1048576">
    <cfRule type="cellIs" dxfId="33" priority="15" stopIfTrue="1" operator="equal">
      <formula>"Muito Alto"</formula>
    </cfRule>
    <cfRule type="cellIs" dxfId="32" priority="16" stopIfTrue="1" operator="equal">
      <formula>"Alto"</formula>
    </cfRule>
    <cfRule type="cellIs" dxfId="31" priority="17" stopIfTrue="1" operator="equal">
      <formula>"Moderado"</formula>
    </cfRule>
    <cfRule type="cellIs" dxfId="30" priority="18" stopIfTrue="1" operator="equal">
      <formula>"Baixo"</formula>
    </cfRule>
  </conditionalFormatting>
  <conditionalFormatting sqref="E22:E45">
    <cfRule type="cellIs" dxfId="29" priority="11" stopIfTrue="1" operator="notBetween">
      <formula>1</formula>
      <formula>3</formula>
    </cfRule>
    <cfRule type="expression" dxfId="28" priority="12" stopIfTrue="1">
      <formula>$F22=3</formula>
    </cfRule>
    <cfRule type="expression" dxfId="27" priority="13" stopIfTrue="1">
      <formula>$F22=2</formula>
    </cfRule>
    <cfRule type="expression" dxfId="26" priority="14" stopIfTrue="1">
      <formula>$F22=1</formula>
    </cfRule>
  </conditionalFormatting>
  <conditionalFormatting sqref="F22:F45">
    <cfRule type="cellIs" dxfId="25" priority="7" stopIfTrue="1" operator="equal">
      <formula>"Alto"</formula>
    </cfRule>
    <cfRule type="cellIs" dxfId="24" priority="8" stopIfTrue="1" operator="equal">
      <formula>"Medio"</formula>
    </cfRule>
    <cfRule type="cellIs" dxfId="23" priority="9" stopIfTrue="1" operator="equal">
      <formula>"Bajo"</formula>
    </cfRule>
    <cfRule type="cellIs" dxfId="22" priority="10" stopIfTrue="1" operator="equal">
      <formula>""</formula>
    </cfRule>
  </conditionalFormatting>
  <conditionalFormatting sqref="G26:G29 H27:P29 G30:P33">
    <cfRule type="expression" dxfId="21" priority="6">
      <formula>#REF!=1</formula>
    </cfRule>
  </conditionalFormatting>
  <conditionalFormatting sqref="G34:P37">
    <cfRule type="expression" dxfId="20" priority="4">
      <formula>$F$17=1</formula>
    </cfRule>
  </conditionalFormatting>
  <conditionalFormatting sqref="G38:P41">
    <cfRule type="expression" dxfId="19" priority="3">
      <formula>$F$22=1</formula>
    </cfRule>
  </conditionalFormatting>
  <conditionalFormatting sqref="G42:P45">
    <cfRule type="expression" dxfId="18" priority="2">
      <formula>$F$26=1</formula>
    </cfRule>
  </conditionalFormatting>
  <dataValidations count="3">
    <dataValidation type="list" allowBlank="1" showInputMessage="1" showErrorMessage="1" sqref="D10:D14 D4:D8">
      <formula1>"1, 2, 3, 4, 5"</formula1>
    </dataValidation>
    <dataValidation type="list" allowBlank="1" showInputMessage="1" showErrorMessage="1" sqref="E10:E14 E4:E8">
      <formula1>"10, 20, 30, 40, 50, 60, 70, 80, 90, 100"</formula1>
    </dataValidation>
    <dataValidation type="list" allowBlank="1" showInputMessage="1" showErrorMessage="1" sqref="C10:C14 C4:C8">
      <formula1>"Desenvolvimento,Governabilidade,Macroeconômicos,Ambientais e Sociais,Sustentabilidade,Institucional,Reputação,Monitoramento e Prestação de Contas,Financeiros,Aquisições"</formula1>
    </dataValidation>
  </dataValidations>
  <printOptions horizontalCentered="1"/>
  <pageMargins left="0.31496062992125984" right="0.31496062992125984" top="0.6692913385826772" bottom="0.47244094488188981" header="0.27559055118110237" footer="0.31496062992125984"/>
  <pageSetup paperSize="267" scale="43" orientation="landscape" r:id="rId1"/>
  <headerFooter scaleWithDoc="0">
    <oddHeader>&amp;L&amp;"Verdana,Normal"&amp;8PROGEFAZ - PROFISCO&amp;C&amp;"Verdana,Normal"&amp;7 11º RELATÓRIO DE PROGRESSO
2º Semestre de 2014&amp;R&amp;"Verdana,Normal"&amp;8SEFA - Pará</oddHeader>
    <oddFooter>&amp;L&amp;"Verdana,Normal"&amp;A&amp;R&amp;"Verdana,Normal"&amp;8&amp;P/&amp;N</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dimension ref="A1:BX58"/>
  <sheetViews>
    <sheetView showGridLines="0" zoomScale="96" zoomScaleNormal="96" workbookViewId="0">
      <pane ySplit="3" topLeftCell="A38" activePane="bottomLeft" state="frozen"/>
      <selection pane="bottomLeft" activeCell="H51" sqref="H51"/>
    </sheetView>
  </sheetViews>
  <sheetFormatPr defaultRowHeight="12.75" x14ac:dyDescent="0.2"/>
  <cols>
    <col min="1" max="1" width="11.85546875" style="4" customWidth="1"/>
    <col min="2" max="2" width="41.7109375" style="4" customWidth="1"/>
    <col min="3" max="5" width="16" style="4" customWidth="1"/>
    <col min="6" max="6" width="26.7109375" style="4" customWidth="1"/>
    <col min="7" max="7" width="17.7109375" style="4" customWidth="1"/>
    <col min="8" max="8" width="21.7109375" style="4" customWidth="1"/>
    <col min="9" max="9" width="25.7109375" style="4" customWidth="1"/>
    <col min="10" max="10" width="41.140625" style="4" customWidth="1"/>
    <col min="11" max="16384" width="9.140625" style="4"/>
  </cols>
  <sheetData>
    <row r="1" spans="1:76" s="22" customFormat="1" ht="26.1" customHeight="1" thickBot="1" x14ac:dyDescent="0.25">
      <c r="A1" s="237"/>
      <c r="B1" s="33"/>
      <c r="C1" s="33"/>
      <c r="D1" s="33"/>
      <c r="E1" s="34"/>
      <c r="F1" s="33"/>
      <c r="G1" s="33"/>
      <c r="H1" s="33"/>
      <c r="I1" s="238"/>
      <c r="J1" s="21"/>
      <c r="K1" s="21"/>
      <c r="L1" s="21"/>
      <c r="M1" s="21"/>
      <c r="N1" s="74"/>
      <c r="O1" s="24"/>
      <c r="P1" s="24"/>
      <c r="Q1" s="21"/>
      <c r="R1" s="21"/>
      <c r="S1" s="21"/>
      <c r="T1" s="74"/>
      <c r="U1" s="74"/>
      <c r="V1" s="23"/>
      <c r="W1" s="24"/>
      <c r="X1" s="24"/>
      <c r="Y1" s="24"/>
      <c r="Z1" s="21"/>
      <c r="AA1" s="21"/>
      <c r="AB1" s="21"/>
      <c r="AC1" s="21"/>
      <c r="AD1" s="21"/>
      <c r="AE1" s="21"/>
      <c r="AF1" s="21"/>
      <c r="AG1" s="74"/>
      <c r="AH1" s="74"/>
      <c r="AI1" s="23"/>
      <c r="AJ1" s="24"/>
      <c r="AK1" s="24"/>
      <c r="AL1" s="24"/>
      <c r="AM1" s="21"/>
      <c r="AN1" s="21"/>
      <c r="AO1" s="21"/>
      <c r="AP1" s="21"/>
      <c r="AQ1" s="21"/>
      <c r="AR1" s="21"/>
      <c r="AS1" s="21"/>
      <c r="AT1" s="74"/>
      <c r="AU1" s="74"/>
      <c r="AV1" s="23"/>
      <c r="AW1" s="24"/>
      <c r="AX1" s="24"/>
      <c r="AY1" s="24"/>
      <c r="AZ1" s="21"/>
      <c r="BA1" s="21"/>
      <c r="BB1" s="21"/>
      <c r="BC1" s="21"/>
      <c r="BD1" s="21"/>
      <c r="BE1" s="21"/>
      <c r="BF1" s="21"/>
      <c r="BG1" s="25"/>
      <c r="BH1" s="25"/>
      <c r="BI1" s="25"/>
      <c r="BJ1" s="25"/>
      <c r="BK1" s="25"/>
      <c r="BL1" s="25"/>
      <c r="BM1" s="25"/>
      <c r="BN1" s="25"/>
      <c r="BO1" s="25"/>
      <c r="BP1" s="25"/>
      <c r="BQ1" s="25"/>
      <c r="BR1" s="25"/>
      <c r="BS1" s="25"/>
      <c r="BT1" s="25"/>
      <c r="BU1" s="25"/>
      <c r="BV1" s="25"/>
      <c r="BW1" s="25"/>
      <c r="BX1" s="25"/>
    </row>
    <row r="2" spans="1:76" ht="17.100000000000001" customHeight="1" thickBot="1" x14ac:dyDescent="0.25">
      <c r="A2" s="1503" t="s">
        <v>31</v>
      </c>
      <c r="B2" s="1504"/>
      <c r="C2" s="1504"/>
      <c r="D2" s="1504"/>
      <c r="E2" s="1504"/>
      <c r="F2" s="1504"/>
      <c r="G2" s="1504"/>
      <c r="H2" s="1504"/>
      <c r="I2" s="1505"/>
    </row>
    <row r="3" spans="1:76" ht="33" thickBot="1" x14ac:dyDescent="0.25">
      <c r="A3" s="58" t="s">
        <v>157</v>
      </c>
      <c r="B3" s="59" t="s">
        <v>87</v>
      </c>
      <c r="C3" s="60" t="s">
        <v>97</v>
      </c>
      <c r="D3" s="60" t="s">
        <v>98</v>
      </c>
      <c r="E3" s="60" t="s">
        <v>94</v>
      </c>
      <c r="F3" s="574" t="s">
        <v>207</v>
      </c>
      <c r="G3" s="574" t="s">
        <v>1118</v>
      </c>
      <c r="H3" s="60" t="s">
        <v>95</v>
      </c>
      <c r="I3" s="61" t="s">
        <v>102</v>
      </c>
    </row>
    <row r="4" spans="1:76" x14ac:dyDescent="0.2">
      <c r="A4" s="1510" t="s">
        <v>81</v>
      </c>
      <c r="B4" s="1511"/>
      <c r="C4" s="1511"/>
      <c r="D4" s="1511"/>
      <c r="E4" s="1511"/>
      <c r="F4" s="1511"/>
      <c r="G4" s="1511"/>
      <c r="H4" s="1511"/>
      <c r="I4" s="1512"/>
    </row>
    <row r="5" spans="1:76" ht="26.1" customHeight="1" x14ac:dyDescent="0.2">
      <c r="A5" s="580" t="s">
        <v>220</v>
      </c>
      <c r="B5" s="581" t="s">
        <v>218</v>
      </c>
      <c r="C5" s="766">
        <v>40264</v>
      </c>
      <c r="D5" s="766">
        <v>40264</v>
      </c>
      <c r="E5" s="766">
        <v>39981</v>
      </c>
      <c r="F5" s="767" t="s">
        <v>1125</v>
      </c>
      <c r="G5" s="766">
        <v>39997</v>
      </c>
      <c r="H5" s="768" t="s">
        <v>1117</v>
      </c>
      <c r="I5" s="769"/>
    </row>
    <row r="6" spans="1:76" ht="14.1" customHeight="1" x14ac:dyDescent="0.2">
      <c r="A6" s="62" t="s">
        <v>221</v>
      </c>
      <c r="B6" s="63" t="s">
        <v>219</v>
      </c>
      <c r="C6" s="748"/>
      <c r="D6" s="749"/>
      <c r="E6" s="748"/>
      <c r="F6" s="750"/>
      <c r="G6" s="748"/>
      <c r="H6" s="750"/>
      <c r="I6" s="751"/>
    </row>
    <row r="7" spans="1:76" ht="14.1" customHeight="1" x14ac:dyDescent="0.2">
      <c r="A7" s="65" t="s">
        <v>222</v>
      </c>
      <c r="B7" s="1283" t="s">
        <v>78</v>
      </c>
      <c r="C7" s="748">
        <v>41545</v>
      </c>
      <c r="D7" s="748">
        <v>41545</v>
      </c>
      <c r="E7" s="173"/>
      <c r="F7" s="173"/>
      <c r="G7" s="173"/>
      <c r="H7" s="458"/>
      <c r="I7" s="783"/>
    </row>
    <row r="8" spans="1:76" ht="14.1" customHeight="1" x14ac:dyDescent="0.2">
      <c r="A8" s="1508" t="s">
        <v>223</v>
      </c>
      <c r="B8" s="1507" t="s">
        <v>174</v>
      </c>
      <c r="C8" s="753">
        <v>40237</v>
      </c>
      <c r="D8" s="753">
        <v>40237</v>
      </c>
      <c r="E8" s="758"/>
      <c r="F8" s="759"/>
      <c r="G8" s="759" t="s">
        <v>534</v>
      </c>
      <c r="H8" s="760"/>
      <c r="I8" s="792" t="s">
        <v>1129</v>
      </c>
    </row>
    <row r="9" spans="1:76" ht="14.1" customHeight="1" x14ac:dyDescent="0.2">
      <c r="A9" s="1516"/>
      <c r="B9" s="1507"/>
      <c r="C9" s="753">
        <v>40420</v>
      </c>
      <c r="D9" s="753">
        <v>40420</v>
      </c>
      <c r="E9" s="765"/>
      <c r="F9" s="759"/>
      <c r="G9" s="759" t="s">
        <v>534</v>
      </c>
      <c r="H9" s="771"/>
      <c r="I9" s="792" t="s">
        <v>1130</v>
      </c>
    </row>
    <row r="10" spans="1:76" ht="14.1" customHeight="1" x14ac:dyDescent="0.2">
      <c r="A10" s="1516"/>
      <c r="B10" s="1507"/>
      <c r="C10" s="754">
        <v>40602</v>
      </c>
      <c r="D10" s="754">
        <v>40602</v>
      </c>
      <c r="E10" s="785">
        <v>40641</v>
      </c>
      <c r="F10" s="770" t="s">
        <v>1126</v>
      </c>
      <c r="G10" s="761" t="s">
        <v>534</v>
      </c>
      <c r="H10" s="762"/>
      <c r="I10" s="793" t="s">
        <v>1131</v>
      </c>
    </row>
    <row r="11" spans="1:76" ht="14.1" customHeight="1" x14ac:dyDescent="0.2">
      <c r="A11" s="1516"/>
      <c r="B11" s="1507"/>
      <c r="C11" s="754">
        <v>40785</v>
      </c>
      <c r="D11" s="754">
        <v>40785</v>
      </c>
      <c r="E11" s="761"/>
      <c r="F11" s="761"/>
      <c r="G11" s="761" t="s">
        <v>534</v>
      </c>
      <c r="H11" s="762"/>
      <c r="I11" s="793" t="s">
        <v>1132</v>
      </c>
    </row>
    <row r="12" spans="1:76" ht="14.1" customHeight="1" x14ac:dyDescent="0.2">
      <c r="A12" s="1516"/>
      <c r="B12" s="1507"/>
      <c r="C12" s="755">
        <v>40967</v>
      </c>
      <c r="D12" s="755">
        <v>40968</v>
      </c>
      <c r="E12" s="818">
        <v>40994</v>
      </c>
      <c r="F12" s="772" t="s">
        <v>1126</v>
      </c>
      <c r="G12" s="763" t="s">
        <v>534</v>
      </c>
      <c r="H12" s="764"/>
      <c r="I12" s="794" t="s">
        <v>1127</v>
      </c>
    </row>
    <row r="13" spans="1:76" ht="26.1" customHeight="1" x14ac:dyDescent="0.2">
      <c r="A13" s="1516"/>
      <c r="B13" s="1507"/>
      <c r="C13" s="755">
        <v>41151</v>
      </c>
      <c r="D13" s="755">
        <v>41151</v>
      </c>
      <c r="E13" s="773">
        <v>41164</v>
      </c>
      <c r="F13" s="819" t="s">
        <v>1124</v>
      </c>
      <c r="G13" s="763" t="s">
        <v>534</v>
      </c>
      <c r="H13" s="764"/>
      <c r="I13" s="794" t="s">
        <v>1128</v>
      </c>
    </row>
    <row r="14" spans="1:76" x14ac:dyDescent="0.2">
      <c r="A14" s="1509"/>
      <c r="B14" s="1507"/>
      <c r="C14" s="748"/>
      <c r="D14" s="750"/>
      <c r="E14" s="173"/>
      <c r="F14" s="173"/>
      <c r="G14" s="173"/>
      <c r="H14" s="458"/>
      <c r="I14" s="783"/>
    </row>
    <row r="15" spans="1:76" x14ac:dyDescent="0.2">
      <c r="A15" s="1513" t="s">
        <v>96</v>
      </c>
      <c r="B15" s="1514"/>
      <c r="C15" s="1514"/>
      <c r="D15" s="1514"/>
      <c r="E15" s="1514"/>
      <c r="F15" s="1514"/>
      <c r="G15" s="1514"/>
      <c r="H15" s="1514"/>
      <c r="I15" s="1515"/>
    </row>
    <row r="16" spans="1:76" x14ac:dyDescent="0.2">
      <c r="A16" s="745" t="s">
        <v>208</v>
      </c>
      <c r="B16" s="1506" t="s">
        <v>101</v>
      </c>
      <c r="C16" s="1506"/>
      <c r="D16" s="1506"/>
      <c r="E16" s="1506"/>
      <c r="F16" s="1506"/>
      <c r="G16" s="1506"/>
      <c r="H16" s="1506"/>
      <c r="I16" s="64"/>
    </row>
    <row r="17" spans="1:9" x14ac:dyDescent="0.2">
      <c r="A17" s="62" t="s">
        <v>209</v>
      </c>
      <c r="B17" s="63" t="s">
        <v>88</v>
      </c>
      <c r="C17" s="748">
        <v>39967</v>
      </c>
      <c r="D17" s="748">
        <v>40264</v>
      </c>
      <c r="E17" s="748"/>
      <c r="F17" s="750"/>
      <c r="G17" s="748"/>
      <c r="H17" s="750"/>
      <c r="I17" s="751"/>
    </row>
    <row r="18" spans="1:9" x14ac:dyDescent="0.2">
      <c r="A18" s="62" t="s">
        <v>210</v>
      </c>
      <c r="B18" s="63" t="s">
        <v>89</v>
      </c>
      <c r="C18" s="748">
        <v>39967</v>
      </c>
      <c r="D18" s="748">
        <v>40264</v>
      </c>
      <c r="E18" s="748">
        <v>39979</v>
      </c>
      <c r="F18" s="782" t="s">
        <v>1139</v>
      </c>
      <c r="G18" s="748"/>
      <c r="H18" s="749"/>
      <c r="I18" s="751"/>
    </row>
    <row r="19" spans="1:9" x14ac:dyDescent="0.2">
      <c r="A19" s="62" t="s">
        <v>211</v>
      </c>
      <c r="B19" s="63" t="s">
        <v>90</v>
      </c>
      <c r="C19" s="748">
        <v>39967</v>
      </c>
      <c r="D19" s="748">
        <v>40264</v>
      </c>
      <c r="E19" s="522"/>
      <c r="F19" s="173"/>
      <c r="G19" s="522"/>
      <c r="H19" s="458"/>
      <c r="I19" s="783"/>
    </row>
    <row r="20" spans="1:9" x14ac:dyDescent="0.2">
      <c r="A20" s="746" t="s">
        <v>212</v>
      </c>
      <c r="B20" s="63" t="s">
        <v>160</v>
      </c>
      <c r="C20" s="748">
        <v>39967</v>
      </c>
      <c r="D20" s="748">
        <v>40264</v>
      </c>
      <c r="E20" s="522">
        <v>39982</v>
      </c>
      <c r="F20" s="173"/>
      <c r="G20" s="173"/>
      <c r="H20" s="458"/>
      <c r="I20" s="783"/>
    </row>
    <row r="21" spans="1:9" x14ac:dyDescent="0.2">
      <c r="A21" s="746" t="s">
        <v>213</v>
      </c>
      <c r="B21" s="63" t="s">
        <v>91</v>
      </c>
      <c r="C21" s="748">
        <v>39967</v>
      </c>
      <c r="D21" s="748">
        <v>40264</v>
      </c>
      <c r="E21" s="522"/>
      <c r="F21" s="173"/>
      <c r="G21" s="522"/>
      <c r="H21" s="458"/>
      <c r="I21" s="783"/>
    </row>
    <row r="22" spans="1:9" x14ac:dyDescent="0.2">
      <c r="A22" s="746" t="s">
        <v>214</v>
      </c>
      <c r="B22" s="63" t="s">
        <v>92</v>
      </c>
      <c r="C22" s="748">
        <v>39967</v>
      </c>
      <c r="D22" s="748">
        <v>40264</v>
      </c>
      <c r="E22" s="522">
        <v>41091</v>
      </c>
      <c r="F22" s="173"/>
      <c r="G22" s="522"/>
      <c r="H22" s="458"/>
      <c r="I22" s="783" t="s">
        <v>1114</v>
      </c>
    </row>
    <row r="23" spans="1:9" x14ac:dyDescent="0.2">
      <c r="A23" s="746" t="s">
        <v>215</v>
      </c>
      <c r="B23" s="63" t="s">
        <v>93</v>
      </c>
      <c r="C23" s="748">
        <v>39967</v>
      </c>
      <c r="D23" s="748">
        <v>40264</v>
      </c>
      <c r="E23" s="522">
        <v>39979</v>
      </c>
      <c r="F23" s="81" t="s">
        <v>1140</v>
      </c>
      <c r="G23" s="522"/>
      <c r="H23" s="458"/>
      <c r="I23" s="783"/>
    </row>
    <row r="24" spans="1:9" x14ac:dyDescent="0.2">
      <c r="A24" s="747" t="s">
        <v>216</v>
      </c>
      <c r="B24" s="1283" t="s">
        <v>217</v>
      </c>
      <c r="C24" s="748">
        <v>39967</v>
      </c>
      <c r="D24" s="748">
        <v>40264</v>
      </c>
      <c r="E24" s="522">
        <v>40133</v>
      </c>
      <c r="F24" s="173"/>
      <c r="G24" s="522">
        <v>40133</v>
      </c>
      <c r="H24" s="752" t="s">
        <v>1116</v>
      </c>
      <c r="I24" s="789"/>
    </row>
    <row r="25" spans="1:9" ht="12.75" customHeight="1" x14ac:dyDescent="0.2">
      <c r="A25" s="1508" t="s">
        <v>224</v>
      </c>
      <c r="B25" s="1517" t="s">
        <v>99</v>
      </c>
      <c r="C25" s="753" t="s">
        <v>807</v>
      </c>
      <c r="D25" s="753" t="s">
        <v>807</v>
      </c>
      <c r="E25" s="753">
        <v>39556</v>
      </c>
      <c r="F25" s="774" t="s">
        <v>1137</v>
      </c>
      <c r="G25" s="753">
        <v>39556</v>
      </c>
      <c r="H25" s="774" t="s">
        <v>807</v>
      </c>
      <c r="I25" s="775" t="s">
        <v>1138</v>
      </c>
    </row>
    <row r="26" spans="1:9" x14ac:dyDescent="0.2">
      <c r="A26" s="1516"/>
      <c r="B26" s="1518"/>
      <c r="C26" s="754" t="s">
        <v>807</v>
      </c>
      <c r="D26" s="754" t="s">
        <v>807</v>
      </c>
      <c r="E26" s="754">
        <v>40256</v>
      </c>
      <c r="F26" s="776" t="s">
        <v>1137</v>
      </c>
      <c r="G26" s="754">
        <v>40256</v>
      </c>
      <c r="H26" s="776" t="s">
        <v>807</v>
      </c>
      <c r="I26" s="777" t="s">
        <v>1134</v>
      </c>
    </row>
    <row r="27" spans="1:9" x14ac:dyDescent="0.2">
      <c r="A27" s="1516"/>
      <c r="B27" s="1518"/>
      <c r="C27" s="755" t="s">
        <v>807</v>
      </c>
      <c r="D27" s="755" t="s">
        <v>807</v>
      </c>
      <c r="E27" s="755">
        <v>40704</v>
      </c>
      <c r="F27" s="781" t="s">
        <v>1137</v>
      </c>
      <c r="G27" s="755">
        <v>40704</v>
      </c>
      <c r="H27" s="778" t="s">
        <v>807</v>
      </c>
      <c r="I27" s="779" t="s">
        <v>1135</v>
      </c>
    </row>
    <row r="28" spans="1:9" x14ac:dyDescent="0.2">
      <c r="A28" s="1516"/>
      <c r="B28" s="1518"/>
      <c r="C28" s="748" t="s">
        <v>807</v>
      </c>
      <c r="D28" s="748" t="s">
        <v>807</v>
      </c>
      <c r="E28" s="748">
        <v>41123</v>
      </c>
      <c r="F28" s="750" t="s">
        <v>1137</v>
      </c>
      <c r="G28" s="748">
        <v>41123</v>
      </c>
      <c r="H28" s="749" t="s">
        <v>807</v>
      </c>
      <c r="I28" s="780" t="s">
        <v>1136</v>
      </c>
    </row>
    <row r="29" spans="1:9" x14ac:dyDescent="0.2">
      <c r="A29" s="1509"/>
      <c r="B29" s="1519"/>
      <c r="C29" s="748"/>
      <c r="D29" s="748"/>
      <c r="E29" s="748"/>
      <c r="F29" s="750"/>
      <c r="G29" s="749"/>
      <c r="H29" s="749"/>
      <c r="I29" s="780"/>
    </row>
    <row r="30" spans="1:9" s="22" customFormat="1" x14ac:dyDescent="0.2">
      <c r="A30" s="1508"/>
      <c r="B30" s="1507" t="s">
        <v>226</v>
      </c>
      <c r="C30" s="766" t="s">
        <v>534</v>
      </c>
      <c r="D30" s="766"/>
      <c r="E30" s="787"/>
      <c r="F30" s="787"/>
      <c r="G30" s="787"/>
      <c r="H30" s="788"/>
      <c r="I30" s="790"/>
    </row>
    <row r="31" spans="1:9" s="22" customFormat="1" x14ac:dyDescent="0.2">
      <c r="A31" s="1509"/>
      <c r="B31" s="1507"/>
      <c r="C31" s="766" t="s">
        <v>534</v>
      </c>
      <c r="D31" s="750"/>
      <c r="E31" s="756"/>
      <c r="F31" s="756"/>
      <c r="G31" s="756"/>
      <c r="H31" s="757"/>
      <c r="I31" s="791"/>
    </row>
    <row r="32" spans="1:9" s="22" customFormat="1" ht="14.1" customHeight="1" x14ac:dyDescent="0.2">
      <c r="A32" s="1508" t="s">
        <v>225</v>
      </c>
      <c r="B32" s="1517" t="s">
        <v>79</v>
      </c>
      <c r="C32" s="753">
        <v>40237</v>
      </c>
      <c r="D32" s="753">
        <v>40237</v>
      </c>
      <c r="E32" s="758"/>
      <c r="F32" s="795" t="s">
        <v>1147</v>
      </c>
      <c r="G32" s="759"/>
      <c r="H32" s="760"/>
      <c r="I32" s="792"/>
    </row>
    <row r="33" spans="1:9" ht="14.1" customHeight="1" x14ac:dyDescent="0.2">
      <c r="A33" s="1516"/>
      <c r="B33" s="1518"/>
      <c r="C33" s="754">
        <v>40602</v>
      </c>
      <c r="D33" s="754">
        <v>40602</v>
      </c>
      <c r="E33" s="761"/>
      <c r="F33" s="797" t="s">
        <v>1146</v>
      </c>
      <c r="G33" s="761"/>
      <c r="H33" s="762"/>
      <c r="I33" s="793"/>
    </row>
    <row r="34" spans="1:9" ht="14.1" customHeight="1" x14ac:dyDescent="0.2">
      <c r="A34" s="1516"/>
      <c r="B34" s="1518"/>
      <c r="C34" s="755">
        <v>40967</v>
      </c>
      <c r="D34" s="755">
        <v>40967</v>
      </c>
      <c r="E34" s="773">
        <v>41124</v>
      </c>
      <c r="F34" s="796" t="s">
        <v>1145</v>
      </c>
      <c r="G34" s="773">
        <v>41128</v>
      </c>
      <c r="H34" s="764" t="s">
        <v>1144</v>
      </c>
      <c r="I34" s="794"/>
    </row>
    <row r="35" spans="1:9" ht="14.1" customHeight="1" x14ac:dyDescent="0.2">
      <c r="A35" s="1516"/>
      <c r="B35" s="1518"/>
      <c r="C35" s="748">
        <v>41333</v>
      </c>
      <c r="D35" s="748">
        <v>41333</v>
      </c>
      <c r="E35" s="522">
        <v>41505</v>
      </c>
      <c r="F35" s="796" t="s">
        <v>1538</v>
      </c>
      <c r="G35" s="522">
        <v>41512</v>
      </c>
      <c r="H35" s="458" t="s">
        <v>1541</v>
      </c>
      <c r="I35" s="783"/>
    </row>
    <row r="36" spans="1:9" ht="14.1" customHeight="1" x14ac:dyDescent="0.2">
      <c r="A36" s="1516"/>
      <c r="B36" s="1518"/>
      <c r="C36" s="1291">
        <v>41698</v>
      </c>
      <c r="D36" s="1291">
        <v>41698</v>
      </c>
      <c r="E36" s="1292">
        <v>41641</v>
      </c>
      <c r="F36" s="1297" t="s">
        <v>1539</v>
      </c>
      <c r="G36" s="1292">
        <v>41659</v>
      </c>
      <c r="H36" s="1294" t="s">
        <v>1535</v>
      </c>
      <c r="I36" s="1295"/>
    </row>
    <row r="37" spans="1:9" s="22" customFormat="1" ht="14.1" customHeight="1" x14ac:dyDescent="0.2">
      <c r="A37" s="1509"/>
      <c r="B37" s="1519"/>
      <c r="C37" s="748"/>
      <c r="D37" s="748"/>
      <c r="E37" s="1298"/>
      <c r="F37" s="879"/>
      <c r="G37" s="1298"/>
      <c r="H37" s="589"/>
      <c r="I37" s="791"/>
    </row>
    <row r="38" spans="1:9" x14ac:dyDescent="0.2">
      <c r="A38" s="1508" t="s">
        <v>227</v>
      </c>
      <c r="B38" s="1507" t="s">
        <v>100</v>
      </c>
      <c r="C38" s="753">
        <v>40237</v>
      </c>
      <c r="D38" s="753">
        <v>40237</v>
      </c>
      <c r="E38" s="753"/>
      <c r="F38" s="758"/>
      <c r="G38" s="759"/>
      <c r="H38" s="758"/>
      <c r="I38" s="792" t="s">
        <v>1129</v>
      </c>
    </row>
    <row r="39" spans="1:9" x14ac:dyDescent="0.2">
      <c r="A39" s="1516"/>
      <c r="B39" s="1507"/>
      <c r="C39" s="753">
        <v>40420</v>
      </c>
      <c r="D39" s="753">
        <v>40420</v>
      </c>
      <c r="E39" s="753"/>
      <c r="F39" s="765"/>
      <c r="G39" s="760"/>
      <c r="H39" s="765"/>
      <c r="I39" s="792" t="s">
        <v>1130</v>
      </c>
    </row>
    <row r="40" spans="1:9" ht="22.5" x14ac:dyDescent="0.2">
      <c r="A40" s="1516"/>
      <c r="B40" s="1507"/>
      <c r="C40" s="754">
        <v>40602</v>
      </c>
      <c r="D40" s="754">
        <v>40602</v>
      </c>
      <c r="E40" s="754">
        <v>40602</v>
      </c>
      <c r="F40" s="770" t="s">
        <v>1133</v>
      </c>
      <c r="G40" s="761"/>
      <c r="H40" s="762"/>
      <c r="I40" s="793" t="s">
        <v>1131</v>
      </c>
    </row>
    <row r="41" spans="1:9" x14ac:dyDescent="0.2">
      <c r="A41" s="1516"/>
      <c r="B41" s="1507"/>
      <c r="C41" s="754">
        <v>40785</v>
      </c>
      <c r="D41" s="754">
        <v>40785</v>
      </c>
      <c r="E41" s="785">
        <v>40785</v>
      </c>
      <c r="F41" s="770" t="s">
        <v>1126</v>
      </c>
      <c r="G41" s="761"/>
      <c r="H41" s="762"/>
      <c r="I41" s="793" t="s">
        <v>1132</v>
      </c>
    </row>
    <row r="42" spans="1:9" x14ac:dyDescent="0.2">
      <c r="A42" s="1516"/>
      <c r="B42" s="1507"/>
      <c r="C42" s="755">
        <v>40967</v>
      </c>
      <c r="D42" s="755">
        <v>40968</v>
      </c>
      <c r="E42" s="822" t="s">
        <v>1115</v>
      </c>
      <c r="F42" s="821" t="s">
        <v>1126</v>
      </c>
      <c r="G42" s="773">
        <v>40970</v>
      </c>
      <c r="H42" s="786" t="s">
        <v>1142</v>
      </c>
      <c r="I42" s="794" t="s">
        <v>1127</v>
      </c>
    </row>
    <row r="43" spans="1:9" x14ac:dyDescent="0.2">
      <c r="A43" s="1516"/>
      <c r="B43" s="1507"/>
      <c r="C43" s="755">
        <v>41151</v>
      </c>
      <c r="D43" s="755">
        <v>41151</v>
      </c>
      <c r="E43" s="773">
        <v>41148</v>
      </c>
      <c r="F43" s="772" t="s">
        <v>1126</v>
      </c>
      <c r="G43" s="773">
        <v>41155</v>
      </c>
      <c r="H43" s="786" t="s">
        <v>1141</v>
      </c>
      <c r="I43" s="794" t="s">
        <v>1128</v>
      </c>
    </row>
    <row r="44" spans="1:9" x14ac:dyDescent="0.2">
      <c r="A44" s="1516"/>
      <c r="B44" s="1507"/>
      <c r="C44" s="748">
        <v>41333</v>
      </c>
      <c r="D44" s="748">
        <v>41333</v>
      </c>
      <c r="E44" s="522">
        <v>41332</v>
      </c>
      <c r="F44" s="81" t="s">
        <v>1126</v>
      </c>
      <c r="G44" s="801">
        <v>41347</v>
      </c>
      <c r="H44" s="458" t="s">
        <v>1330</v>
      </c>
      <c r="I44" s="790" t="s">
        <v>1148</v>
      </c>
    </row>
    <row r="45" spans="1:9" x14ac:dyDescent="0.2">
      <c r="A45" s="1516"/>
      <c r="B45" s="1507"/>
      <c r="C45" s="766">
        <v>41516</v>
      </c>
      <c r="D45" s="766">
        <v>41516</v>
      </c>
      <c r="E45" s="801">
        <v>41516</v>
      </c>
      <c r="F45" s="81" t="s">
        <v>1126</v>
      </c>
      <c r="G45" s="801">
        <v>41521</v>
      </c>
      <c r="H45" s="1240" t="s">
        <v>1540</v>
      </c>
      <c r="I45" s="790" t="s">
        <v>1329</v>
      </c>
    </row>
    <row r="46" spans="1:9" x14ac:dyDescent="0.2">
      <c r="A46" s="1516"/>
      <c r="B46" s="1507"/>
      <c r="C46" s="1291">
        <v>41698</v>
      </c>
      <c r="D46" s="1291">
        <v>41698</v>
      </c>
      <c r="E46" s="1292">
        <v>41641</v>
      </c>
      <c r="F46" s="1293" t="s">
        <v>1126</v>
      </c>
      <c r="G46" s="1292">
        <v>41705</v>
      </c>
      <c r="H46" s="1294" t="s">
        <v>1537</v>
      </c>
      <c r="I46" s="1295" t="s">
        <v>1536</v>
      </c>
    </row>
    <row r="47" spans="1:9" x14ac:dyDescent="0.2">
      <c r="A47" s="1516"/>
      <c r="B47" s="1507"/>
      <c r="C47" s="1291">
        <v>41882</v>
      </c>
      <c r="D47" s="1291">
        <v>41882</v>
      </c>
      <c r="E47" s="1292">
        <v>41880</v>
      </c>
      <c r="F47" s="1293" t="s">
        <v>1126</v>
      </c>
      <c r="G47" s="1292"/>
      <c r="H47" s="1296"/>
      <c r="I47" s="1295" t="s">
        <v>1549</v>
      </c>
    </row>
    <row r="48" spans="1:9" x14ac:dyDescent="0.2">
      <c r="A48" s="1516"/>
      <c r="B48" s="1507"/>
      <c r="C48" s="766">
        <v>42063</v>
      </c>
      <c r="D48" s="766">
        <v>42063</v>
      </c>
      <c r="E48" s="801">
        <v>42062</v>
      </c>
      <c r="F48" s="81" t="s">
        <v>1126</v>
      </c>
      <c r="G48" s="801"/>
      <c r="H48" s="802"/>
      <c r="I48" s="790" t="s">
        <v>1550</v>
      </c>
    </row>
    <row r="49" spans="1:9" ht="13.5" thickBot="1" x14ac:dyDescent="0.25">
      <c r="A49" s="1516"/>
      <c r="B49" s="1520"/>
      <c r="C49" s="803"/>
      <c r="D49" s="803"/>
      <c r="E49" s="803"/>
      <c r="F49" s="803"/>
      <c r="G49" s="803"/>
      <c r="H49" s="803"/>
      <c r="I49" s="790"/>
    </row>
    <row r="50" spans="1:9" ht="14.1" customHeight="1" x14ac:dyDescent="0.2">
      <c r="A50" s="1524" t="s">
        <v>228</v>
      </c>
      <c r="B50" s="1521" t="s">
        <v>229</v>
      </c>
      <c r="C50" s="1310">
        <v>40298</v>
      </c>
      <c r="D50" s="748">
        <v>40298</v>
      </c>
      <c r="E50" s="43" t="s">
        <v>807</v>
      </c>
      <c r="F50" s="43" t="s">
        <v>807</v>
      </c>
      <c r="G50" s="43" t="s">
        <v>807</v>
      </c>
      <c r="H50" s="43" t="s">
        <v>807</v>
      </c>
      <c r="I50" s="1304" t="s">
        <v>1143</v>
      </c>
    </row>
    <row r="51" spans="1:9" ht="26.1" customHeight="1" x14ac:dyDescent="0.2">
      <c r="A51" s="1525"/>
      <c r="B51" s="1522"/>
      <c r="C51" s="1310">
        <v>40663</v>
      </c>
      <c r="D51" s="748">
        <v>40663</v>
      </c>
      <c r="E51" s="1303">
        <v>41121</v>
      </c>
      <c r="F51" s="173"/>
      <c r="G51" s="173"/>
      <c r="H51" s="173"/>
      <c r="I51" s="784" t="s">
        <v>1556</v>
      </c>
    </row>
    <row r="52" spans="1:9" ht="26.1" customHeight="1" x14ac:dyDescent="0.2">
      <c r="A52" s="1525"/>
      <c r="B52" s="1522"/>
      <c r="C52" s="1310"/>
      <c r="D52" s="748"/>
      <c r="E52" s="748">
        <v>41169</v>
      </c>
      <c r="F52" s="201"/>
      <c r="G52" s="201"/>
      <c r="H52" s="201"/>
      <c r="I52" s="619" t="s">
        <v>1557</v>
      </c>
    </row>
    <row r="53" spans="1:9" ht="26.1" customHeight="1" x14ac:dyDescent="0.2">
      <c r="A53" s="1525"/>
      <c r="B53" s="1522"/>
      <c r="C53" s="1310">
        <v>41029</v>
      </c>
      <c r="D53" s="748">
        <v>41029</v>
      </c>
      <c r="E53" s="1309">
        <v>41362</v>
      </c>
      <c r="F53" s="105"/>
      <c r="G53" s="105"/>
      <c r="H53" s="1306"/>
      <c r="I53" s="1306" t="s">
        <v>1551</v>
      </c>
    </row>
    <row r="54" spans="1:9" ht="26.1" customHeight="1" x14ac:dyDescent="0.2">
      <c r="A54" s="1525"/>
      <c r="B54" s="1522"/>
      <c r="C54" s="1311"/>
      <c r="D54" s="105"/>
      <c r="E54" s="1309">
        <v>41501</v>
      </c>
      <c r="F54" s="105"/>
      <c r="G54" s="105"/>
      <c r="H54" s="1306"/>
      <c r="I54" s="1306" t="s">
        <v>1552</v>
      </c>
    </row>
    <row r="55" spans="1:9" ht="26.1" customHeight="1" x14ac:dyDescent="0.2">
      <c r="A55" s="1525"/>
      <c r="B55" s="1522"/>
      <c r="C55" s="1310">
        <v>41394</v>
      </c>
      <c r="D55" s="748">
        <v>41394</v>
      </c>
      <c r="E55" s="1298">
        <v>41729</v>
      </c>
      <c r="F55" s="1307"/>
      <c r="G55" s="201"/>
      <c r="H55" s="201"/>
      <c r="I55" s="864" t="s">
        <v>1553</v>
      </c>
    </row>
    <row r="56" spans="1:9" ht="26.1" customHeight="1" x14ac:dyDescent="0.2">
      <c r="A56" s="1525"/>
      <c r="B56" s="1522"/>
      <c r="C56" s="1311"/>
      <c r="D56" s="105"/>
      <c r="E56" s="1309">
        <v>41878</v>
      </c>
      <c r="F56" s="105"/>
      <c r="G56" s="105"/>
      <c r="H56" s="1306" t="s">
        <v>1558</v>
      </c>
      <c r="I56" s="1306" t="s">
        <v>1554</v>
      </c>
    </row>
    <row r="57" spans="1:9" ht="26.1" customHeight="1" x14ac:dyDescent="0.2">
      <c r="A57" s="1525"/>
      <c r="B57" s="1522"/>
      <c r="C57" s="1312">
        <v>41759</v>
      </c>
      <c r="D57" s="1308">
        <v>41759</v>
      </c>
      <c r="E57" s="1303">
        <v>42048</v>
      </c>
      <c r="F57" s="1302"/>
      <c r="G57" s="1302"/>
      <c r="H57" s="1302"/>
      <c r="I57" s="864" t="s">
        <v>1555</v>
      </c>
    </row>
    <row r="58" spans="1:9" ht="26.1" customHeight="1" thickBot="1" x14ac:dyDescent="0.25">
      <c r="A58" s="1526"/>
      <c r="B58" s="1523"/>
      <c r="C58" s="1313"/>
      <c r="D58" s="820"/>
      <c r="E58" s="299"/>
      <c r="F58" s="299"/>
      <c r="G58" s="299"/>
      <c r="H58" s="299"/>
      <c r="I58" s="1305"/>
    </row>
  </sheetData>
  <mergeCells count="16">
    <mergeCell ref="A38:A49"/>
    <mergeCell ref="B38:B49"/>
    <mergeCell ref="B32:B37"/>
    <mergeCell ref="A32:A37"/>
    <mergeCell ref="B50:B58"/>
    <mergeCell ref="A50:A58"/>
    <mergeCell ref="A2:I2"/>
    <mergeCell ref="B16:H16"/>
    <mergeCell ref="B30:B31"/>
    <mergeCell ref="B8:B14"/>
    <mergeCell ref="A30:A31"/>
    <mergeCell ref="A4:I4"/>
    <mergeCell ref="A15:I15"/>
    <mergeCell ref="A8:A14"/>
    <mergeCell ref="B25:B29"/>
    <mergeCell ref="A25:A29"/>
  </mergeCells>
  <phoneticPr fontId="0" type="noConversion"/>
  <pageMargins left="0.31496062992125984" right="0.31496062992125984" top="0.6692913385826772" bottom="0.47244094488188981" header="0.31496062992125984" footer="0.31496062992125984"/>
  <pageSetup paperSize="9" scale="73" orientation="landscape" horizontalDpi="4294967293" r:id="rId1"/>
  <headerFooter scaleWithDoc="0">
    <oddHeader>&amp;L&amp;"Verdana,Normal"&amp;8PROGEFAZ - PROFISCO&amp;C&amp;"Verdana,Normal"&amp;8 11º RELATÓRIO DE PROGRESSO
2º Semestre de 2014&amp;R&amp;"Verdana,Normal"&amp;8SEFA - Pará</oddHeader>
    <oddFooter>&amp;L&amp;"Verdana,Normal"&amp;8&amp;A&amp;R&amp;"Verdana,Normal"&amp;8&amp;P/&amp;N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ae61f9b1-e23d-4f49-b3d7-56b991556c4b" ContentTypeId="0x010100ACF722E9F6B0B149B0CD8BE2560A6672" PreviousValue="false"/>
</file>

<file path=customXml/item2.xml><?xml version="1.0" encoding="utf-8"?>
<?mso-contentType ?>
<SharedContentType xmlns="Microsoft.SharePoint.Taxonomy.ContentTypeSync" SourceId="ae61f9b1-e23d-4f49-b3d7-56b991556c4b" ContentTypeId="0x010100ACF722E9F6B0B149B0CD8BE2560A6672" PreviousValue="false"/>
</file>

<file path=customXml/item3.xml><?xml version="1.0" encoding="utf-8"?>
<p:properties xmlns:p="http://schemas.microsoft.com/office/2006/metadata/properties" xmlns:xsi="http://www.w3.org/2001/XMLSchema-instance" xmlns:pc="http://schemas.microsoft.com/office/infopath/2007/PartnerControls">
  <documentManagement>
    <Project_x0020_Document_x0020_Type xmlns="cdc7663a-08f0-4737-9e8c-148ce897a09c" xsi:nil="true"/>
    <Business_x0020_Area xmlns="cdc7663a-08f0-4737-9e8c-148ce897a09c" xsi:nil="true"/>
    <IDBDocs_x0020_Number xmlns="cdc7663a-08f0-4737-9e8c-148ce897a09c">39846064</IDBDocs_x0020_Number>
    <TaxCatchAll xmlns="cdc7663a-08f0-4737-9e8c-148ce897a09c"/>
    <Phase xmlns="cdc7663a-08f0-4737-9e8c-148ce897a09c" xsi:nil="true"/>
    <SISCOR_x0020_Number xmlns="cdc7663a-08f0-4737-9e8c-148ce897a09c" xsi:nil="true"/>
    <Division_x0020_or_x0020_Unit xmlns="cdc7663a-08f0-4737-9e8c-148ce897a09c">IFD/FMM</Division_x0020_or_x0020_Unit>
    <Approval_x0020_Number xmlns="cdc7663a-08f0-4737-9e8c-148ce897a09c">2078/OC-BR</Approval_x0020_Number>
    <Document_x0020_Author xmlns="cdc7663a-08f0-4737-9e8c-148ce897a09c">Bakaj, Patricia Goes</Document_x0020_Author>
    <Fiscal_x0020_Year_x0020_IDB xmlns="cdc7663a-08f0-4737-9e8c-148ce897a09c">2015</Fiscal_x0020_Year_x0020_IDB>
    <Other_x0020_Author xmlns="cdc7663a-08f0-4737-9e8c-148ce897a09c" xsi:nil="true"/>
    <Project_x0020_Number xmlns="cdc7663a-08f0-4737-9e8c-148ce897a09c">BR-L1093</Project_x0020_Number>
    <Package_x0020_Code xmlns="cdc7663a-08f0-4737-9e8c-148ce897a09c" xsi:nil="true"/>
    <Key_x0020_Document xmlns="cdc7663a-08f0-4737-9e8c-148ce897a09c">false</Key_x0020_Document>
    <Migration_x0020_Info xmlns="cdc7663a-08f0-4737-9e8c-148ce897a09c">MS EXCELPCRProject Completion Report0NPO-BR-L1093-Rpt-Perm98543070</Migration_x0020_Info>
    <Operation_x0020_Type xmlns="cdc7663a-08f0-4737-9e8c-148ce897a09c" xsi:nil="true"/>
    <Record_x0020_Number xmlns="cdc7663a-08f0-4737-9e8c-148ce897a09c" xsi:nil="true"/>
    <Document_x0020_Language_x0020_IDB xmlns="cdc7663a-08f0-4737-9e8c-148ce897a09c">Portuguese</Document_x0020_Language_x0020_IDB>
    <Identifier xmlns="cdc7663a-08f0-4737-9e8c-148ce897a09c"> TECFILE</Identifier>
    <Access_x0020_to_x0020_Information_x00a0_Policy xmlns="cdc7663a-08f0-4737-9e8c-148ce897a09c">Confidential</Access_x0020_to_x0020_Information_x00a0_Policy>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ic46d7e087fd4a108fb86518ca413cc6>
    <e46fe2894295491da65140ffd2369f49 xmlns="cdc7663a-08f0-4737-9e8c-148ce897a09c">
      <Terms xmlns="http://schemas.microsoft.com/office/infopath/2007/PartnerControls"/>
    </e46fe2894295491da65140ffd2369f49>
    <b2ec7cfb18674cb8803df6b262e8b107 xmlns="cdc7663a-08f0-4737-9e8c-148ce897a09c">
      <Terms xmlns="http://schemas.microsoft.com/office/infopath/2007/PartnerControls"/>
    </b2ec7cfb18674cb8803df6b262e8b107>
    <g511464f9e53401d84b16fa9b379a574 xmlns="cdc7663a-08f0-4737-9e8c-148ce897a09c">
      <Terms xmlns="http://schemas.microsoft.com/office/infopath/2007/PartnerControls"/>
    </g511464f9e53401d84b16fa9b379a574>
    <nddeef1749674d76abdbe4b239a70bc6 xmlns="cdc7663a-08f0-4737-9e8c-148ce897a09c">
      <Terms xmlns="http://schemas.microsoft.com/office/infopath/2007/PartnerControls"/>
    </nddeef1749674d76abdbe4b239a70bc6>
    <_dlc_DocId xmlns="cdc7663a-08f0-4737-9e8c-148ce897a09c">EZSHARE-1190195958-418</_dlc_DocId>
    <From_x003a_ xmlns="cdc7663a-08f0-4737-9e8c-148ce897a09c" xsi:nil="true"/>
    <To_x003a_ xmlns="cdc7663a-08f0-4737-9e8c-148ce897a09c" xsi:nil="true"/>
    <_dlc_DocIdUrl xmlns="cdc7663a-08f0-4737-9e8c-148ce897a09c">
      <Url>https://idbg.sharepoint.com/teams/EZ-BR-LON/BR-L1093/_layouts/15/DocIdRedir.aspx?ID=EZSHARE-1190195958-418</Url>
      <Description>EZSHARE-1190195958-418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ez-Operations" ma:contentTypeID="0x010100ACF722E9F6B0B149B0CD8BE2560A667200662674344DE0D64186FD665076CB71F3" ma:contentTypeVersion="22" ma:contentTypeDescription="The base project type from which other project content types inherit their information." ma:contentTypeScope="" ma:versionID="8bb6c458a56a6ecb0bd4f7a3bc4f8e34">
  <xsd:schema xmlns:xsd="http://www.w3.org/2001/XMLSchema" xmlns:xs="http://www.w3.org/2001/XMLSchema" xmlns:p="http://schemas.microsoft.com/office/2006/metadata/properties" xmlns:ns2="cdc7663a-08f0-4737-9e8c-148ce897a09c" targetNamespace="http://schemas.microsoft.com/office/2006/metadata/properties" ma:root="true" ma:fieldsID="897385b3f34e90f95ff30cda528b638c"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FormUrls xmlns="http://schemas.microsoft.com/sharepoint/v3/contenttype/forms/url">
  <Display>_catalogs/masterpage/ECMForms/OperationsCT/View.aspx</Display>
  <Edit>_catalogs/masterpage/ECMForms/OperationsCT/Edit.aspx</Edit>
</FormUrls>
</file>

<file path=customXml/itemProps1.xml><?xml version="1.0" encoding="utf-8"?>
<ds:datastoreItem xmlns:ds="http://schemas.openxmlformats.org/officeDocument/2006/customXml" ds:itemID="{793E21F0-295E-4B3B-8B15-577C8947F047}"/>
</file>

<file path=customXml/itemProps2.xml><?xml version="1.0" encoding="utf-8"?>
<ds:datastoreItem xmlns:ds="http://schemas.openxmlformats.org/officeDocument/2006/customXml" ds:itemID="{1BB039F0-113C-4D97-836B-1915C8FC7F7B}"/>
</file>

<file path=customXml/itemProps3.xml><?xml version="1.0" encoding="utf-8"?>
<ds:datastoreItem xmlns:ds="http://schemas.openxmlformats.org/officeDocument/2006/customXml" ds:itemID="{106301E9-F76D-41D5-90E7-5B9B4FD21513}"/>
</file>

<file path=customXml/itemProps4.xml><?xml version="1.0" encoding="utf-8"?>
<ds:datastoreItem xmlns:ds="http://schemas.openxmlformats.org/officeDocument/2006/customXml" ds:itemID="{2ACD1AC4-08EA-4280-85E3-C8BED86A8242}"/>
</file>

<file path=customXml/itemProps5.xml><?xml version="1.0" encoding="utf-8"?>
<ds:datastoreItem xmlns:ds="http://schemas.openxmlformats.org/officeDocument/2006/customXml" ds:itemID="{04BB79A5-E3C4-4B3C-8E4E-E27BD2B12F23}"/>
</file>

<file path=customXml/itemProps6.xml><?xml version="1.0" encoding="utf-8"?>
<ds:datastoreItem xmlns:ds="http://schemas.openxmlformats.org/officeDocument/2006/customXml" ds:itemID="{12FF7B96-D26E-4AA7-9700-DD001012034A}"/>
</file>

<file path=customXml/itemProps7.xml><?xml version="1.0" encoding="utf-8"?>
<ds:datastoreItem xmlns:ds="http://schemas.openxmlformats.org/officeDocument/2006/customXml" ds:itemID="{68291FD6-EF1C-4BBF-BBD5-1F7489A923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20</vt:i4>
      </vt:variant>
      <vt:variant>
        <vt:lpstr>Intervalos nomeados</vt:lpstr>
      </vt:variant>
      <vt:variant>
        <vt:i4>22</vt:i4>
      </vt:variant>
    </vt:vector>
  </HeadingPairs>
  <TitlesOfParts>
    <vt:vector size="42" baseType="lpstr">
      <vt:lpstr>Capa</vt:lpstr>
      <vt:lpstr>Índice</vt:lpstr>
      <vt:lpstr>1. Resumo Executivo</vt:lpstr>
      <vt:lpstr>2. Resultados (Outcomes-PMR)</vt:lpstr>
      <vt:lpstr>3a. Produtos-Fis(Outputs-PMR)</vt:lpstr>
      <vt:lpstr>3b. Produtos-Fin(Outputs-PMR)</vt:lpstr>
      <vt:lpstr>4. Situação e Plano Ação</vt:lpstr>
      <vt:lpstr>5. Riscos e Plano Mitigação</vt:lpstr>
      <vt:lpstr>6. Cláusulas Contratuais</vt:lpstr>
      <vt:lpstr>7. Alterações no Projeto</vt:lpstr>
      <vt:lpstr>8. Lições Aprend e Boas Prát</vt:lpstr>
      <vt:lpstr>9. Dem Exec Orçamentária</vt:lpstr>
      <vt:lpstr>10. Dem Desemb Fonte-Ano</vt:lpstr>
      <vt:lpstr>10.1 Dem Desemb Fonte-Ano Atual</vt:lpstr>
      <vt:lpstr>11. Dem Execução Finanaceira</vt:lpstr>
      <vt:lpstr>12. Dem Execução PA</vt:lpstr>
      <vt:lpstr>13. Relação Contr-Obras</vt:lpstr>
      <vt:lpstr>14. Marco de Resultados</vt:lpstr>
      <vt:lpstr>15. Quadro de Indicadores</vt:lpstr>
      <vt:lpstr>16. Matriz Probl Sol e Result</vt:lpstr>
      <vt:lpstr>'14. Marco de Resultados'!_ftn3</vt:lpstr>
      <vt:lpstr>'14. Marco de Resultados'!_ftn4</vt:lpstr>
      <vt:lpstr>'14. Marco de Resultados'!_ftn5</vt:lpstr>
      <vt:lpstr>'14. Marco de Resultados'!_ftnref2</vt:lpstr>
      <vt:lpstr>'14. Marco de Resultados'!_ftnref3</vt:lpstr>
      <vt:lpstr>'14. Marco de Resultados'!_ftnref4</vt:lpstr>
      <vt:lpstr>'14. Marco de Resultados'!_ftnref5</vt:lpstr>
      <vt:lpstr>'2. Resultados (Outcomes-PMR)'!Area_de_impressao</vt:lpstr>
      <vt:lpstr>'3a. Produtos-Fis(Outputs-PMR)'!Area_de_impressao</vt:lpstr>
      <vt:lpstr>'4. Situação e Plano Ação'!Area_de_impressao</vt:lpstr>
      <vt:lpstr>'9. Dem Exec Orçamentária'!Area_de_impressao</vt:lpstr>
      <vt:lpstr>'15. Quadro de Indicadores'!OLE_LINK1</vt:lpstr>
      <vt:lpstr>'15. Quadro de Indicadores'!OLE_LINK3</vt:lpstr>
      <vt:lpstr>'12. Dem Execução PA'!Titulos_de_impressao</vt:lpstr>
      <vt:lpstr>'14. Marco de Resultados'!Titulos_de_impressao</vt:lpstr>
      <vt:lpstr>'15. Quadro de Indicadores'!Titulos_de_impressao</vt:lpstr>
      <vt:lpstr>'2. Resultados (Outcomes-PMR)'!Titulos_de_impressao</vt:lpstr>
      <vt:lpstr>'3a. Produtos-Fis(Outputs-PMR)'!Titulos_de_impressao</vt:lpstr>
      <vt:lpstr>'3b. Produtos-Fin(Outputs-PMR)'!Titulos_de_impressao</vt:lpstr>
      <vt:lpstr>'4. Situação e Plano Ação'!Titulos_de_impressao</vt:lpstr>
      <vt:lpstr>'6. Cláusulas Contratuais'!Titulos_de_impressao</vt:lpstr>
      <vt:lpstr>'7. Alterações no Projeto'!Titulos_de_impressao</vt:lpstr>
    </vt:vector>
  </TitlesOfParts>
  <Company>Planus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 Semestral Progresso 2ºsem2014</dc:title>
  <dc:creator>Administrador</dc:creator>
  <cp:lastModifiedBy>Luciana</cp:lastModifiedBy>
  <cp:lastPrinted>2015-02-27T19:20:41Z</cp:lastPrinted>
  <dcterms:created xsi:type="dcterms:W3CDTF">2005-08-01T19:36:02Z</dcterms:created>
  <dcterms:modified xsi:type="dcterms:W3CDTF">2015-04-14T20:37:20Z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0x010100ACF722E9F6B0B149B0CD8BE2560A667200662674344DE0D64186FD665076CB71F3</vt:lpwstr>
  </property>
  <property fmtid="{D5CDD505-2E9C-101B-9397-08002B2CF9AE}" pid="4" name="TaxKeyword">
    <vt:lpwstr/>
  </property>
  <property fmtid="{D5CDD505-2E9C-101B-9397-08002B2CF9AE}" pid="5" name="Sub_x002d_Sector">
    <vt:lpwstr/>
  </property>
  <property fmtid="{D5CDD505-2E9C-101B-9397-08002B2CF9AE}" pid="6" name="TaxKeywordTaxHTField">
    <vt:lpwstr/>
  </property>
  <property fmtid="{D5CDD505-2E9C-101B-9397-08002B2CF9AE}" pid="7" name="Series Operations IDB">
    <vt:lpwstr>25;#Report|873abde9-d18a-4026-95d4-5687f3b4d845</vt:lpwstr>
  </property>
  <property fmtid="{D5CDD505-2E9C-101B-9397-08002B2CF9AE}" pid="9" name="Country">
    <vt:lpwstr/>
  </property>
  <property fmtid="{D5CDD505-2E9C-101B-9397-08002B2CF9AE}" pid="10" name="Fund IDB">
    <vt:lpwstr/>
  </property>
  <property fmtid="{D5CDD505-2E9C-101B-9397-08002B2CF9AE}" pid="11" name="Series_x0020_Operations_x0020_IDB">
    <vt:lpwstr>25;#Report|873abde9-d18a-4026-95d4-5687f3b4d845</vt:lpwstr>
  </property>
  <property fmtid="{D5CDD505-2E9C-101B-9397-08002B2CF9AE}" pid="12" name="To:">
    <vt:lpwstr/>
  </property>
  <property fmtid="{D5CDD505-2E9C-101B-9397-08002B2CF9AE}" pid="13" name="From:">
    <vt:lpwstr/>
  </property>
  <property fmtid="{D5CDD505-2E9C-101B-9397-08002B2CF9AE}" pid="14" name="Sector IDB">
    <vt:lpwstr/>
  </property>
  <property fmtid="{D5CDD505-2E9C-101B-9397-08002B2CF9AE}" pid="15" name="Function Operations IDB">
    <vt:lpwstr/>
  </property>
  <property fmtid="{D5CDD505-2E9C-101B-9397-08002B2CF9AE}" pid="16" name="Sub-Sector">
    <vt:lpwstr/>
  </property>
  <property fmtid="{D5CDD505-2E9C-101B-9397-08002B2CF9AE}" pid="17" name="Order">
    <vt:r8>41800</vt:r8>
  </property>
  <property fmtid="{D5CDD505-2E9C-101B-9397-08002B2CF9AE}" pid="18" name="ATI Undisclose Document Workflow">
    <vt:lpwstr/>
  </property>
  <property fmtid="{D5CDD505-2E9C-101B-9397-08002B2CF9AE}" pid="19" name="ATI Disclose Document Workflow v5">
    <vt:lpwstr/>
  </property>
  <property fmtid="{D5CDD505-2E9C-101B-9397-08002B2CF9AE}" pid="21" name="Disclosure Activity">
    <vt:lpwstr>Project Completion Report</vt:lpwstr>
  </property>
  <property fmtid="{D5CDD505-2E9C-101B-9397-08002B2CF9AE}" pid="25" name="Webtopic">
    <vt:lpwstr>Urban Development</vt:lpwstr>
  </property>
  <property fmtid="{D5CDD505-2E9C-101B-9397-08002B2CF9AE}" pid="27" name="Disclosed">
    <vt:bool>false</vt:bool>
  </property>
  <property fmtid="{D5CDD505-2E9C-101B-9397-08002B2CF9AE}" pid="32" name="_dlc_DocIdItemGuid">
    <vt:lpwstr>16f5183d-f703-4359-ab24-f75d8d201631</vt:lpwstr>
  </property>
</Properties>
</file>