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18765" windowHeight="11325" tabRatio="728"/>
  </bookViews>
  <sheets>
    <sheet name="Detailed_Proc_Plan" sheetId="24" r:id="rId1"/>
  </sheets>
  <definedNames>
    <definedName name="Component1">#REF!</definedName>
    <definedName name="Component10">#REF!</definedName>
    <definedName name="Component11">#REF!</definedName>
    <definedName name="Component12">#REF!</definedName>
    <definedName name="Component13">#REF!</definedName>
    <definedName name="Component14">#REF!</definedName>
    <definedName name="Component15">#REF!</definedName>
    <definedName name="Component16">#REF!</definedName>
    <definedName name="Component17">#REF!</definedName>
    <definedName name="Component18">#REF!</definedName>
    <definedName name="Component19">#REF!</definedName>
    <definedName name="Component2">#REF!</definedName>
    <definedName name="Component20">#REF!</definedName>
    <definedName name="Component3">#REF!</definedName>
    <definedName name="Component4">#REF!</definedName>
    <definedName name="Component5">#REF!</definedName>
    <definedName name="Component6">#REF!</definedName>
    <definedName name="Component7">#REF!</definedName>
    <definedName name="Component8">#REF!</definedName>
    <definedName name="Component9">#REF!</definedName>
    <definedName name="Impact1">#REF!</definedName>
    <definedName name="Impact10">#REF!</definedName>
    <definedName name="Impact11">#REF!</definedName>
    <definedName name="Impact12">#REF!</definedName>
    <definedName name="Impact13">#REF!</definedName>
    <definedName name="Impact14">#REF!</definedName>
    <definedName name="Impact15">#REF!</definedName>
    <definedName name="Impact16">#REF!</definedName>
    <definedName name="Impact17">#REF!</definedName>
    <definedName name="Impact18">#REF!</definedName>
    <definedName name="Impact19">#REF!</definedName>
    <definedName name="Impact2">#REF!</definedName>
    <definedName name="Impact20">#REF!</definedName>
    <definedName name="Impact3">#REF!</definedName>
    <definedName name="Impact4">#REF!</definedName>
    <definedName name="Impact5">#REF!</definedName>
    <definedName name="Impact6">#REF!</definedName>
    <definedName name="Impact7">#REF!</definedName>
    <definedName name="Impact8">#REF!</definedName>
    <definedName name="Impact9">#REF!</definedName>
    <definedName name="Level1">#REF!</definedName>
    <definedName name="Level10">#REF!</definedName>
    <definedName name="Level11">#REF!</definedName>
    <definedName name="Level12">#REF!</definedName>
    <definedName name="Level13">#REF!</definedName>
    <definedName name="Level14">#REF!</definedName>
    <definedName name="Level15">#REF!</definedName>
    <definedName name="Level16">#REF!</definedName>
    <definedName name="Level17">#REF!</definedName>
    <definedName name="Level18">#REF!</definedName>
    <definedName name="Level19">#REF!</definedName>
    <definedName name="Level2">#REF!</definedName>
    <definedName name="Level20">#REF!</definedName>
    <definedName name="Level3">#REF!</definedName>
    <definedName name="Level4">#REF!</definedName>
    <definedName name="Level5">#REF!</definedName>
    <definedName name="Level6">#REF!</definedName>
    <definedName name="Level7">#REF!</definedName>
    <definedName name="Level8">#REF!</definedName>
    <definedName name="Level9">#REF!</definedName>
    <definedName name="N.A.">#REF!</definedName>
    <definedName name="Probability1">#REF!</definedName>
    <definedName name="Probability10">#REF!</definedName>
    <definedName name="Probability11">#REF!</definedName>
    <definedName name="Probability12">#REF!</definedName>
    <definedName name="Probability13">#REF!</definedName>
    <definedName name="Probability14">#REF!</definedName>
    <definedName name="Probability15">#REF!</definedName>
    <definedName name="Probability16">#REF!</definedName>
    <definedName name="Probability17">#REF!</definedName>
    <definedName name="Probability18">#REF!</definedName>
    <definedName name="Probability19">#REF!</definedName>
    <definedName name="Probability2">#REF!</definedName>
    <definedName name="Probability20">#REF!</definedName>
    <definedName name="Probability3">#REF!</definedName>
    <definedName name="Probability4">#REF!</definedName>
    <definedName name="Probability5">#REF!</definedName>
    <definedName name="Probability6">#REF!</definedName>
    <definedName name="Probability7">#REF!</definedName>
    <definedName name="Probability8">#REF!</definedName>
    <definedName name="Probability9">#REF!</definedName>
    <definedName name="Procurement_for_Smaller_Works">#REF!</definedName>
    <definedName name="Risk1">#REF!</definedName>
    <definedName name="Risk10">#REF!</definedName>
    <definedName name="Risk11">#REF!</definedName>
    <definedName name="Risk12">#REF!</definedName>
    <definedName name="Risk13">#REF!</definedName>
    <definedName name="Risk14">#REF!</definedName>
    <definedName name="Risk15">#REF!</definedName>
    <definedName name="Risk16">#REF!</definedName>
    <definedName name="Risk17">#REF!</definedName>
    <definedName name="Risk18">#REF!</definedName>
    <definedName name="Risk19">#REF!</definedName>
    <definedName name="Risk2">#REF!</definedName>
    <definedName name="Risk20">#REF!</definedName>
    <definedName name="Risk3">#REF!</definedName>
    <definedName name="Risk4">#REF!</definedName>
    <definedName name="Risk5">#REF!</definedName>
    <definedName name="Risk6">#REF!</definedName>
    <definedName name="Risk7">#REF!</definedName>
    <definedName name="Risk8">#REF!</definedName>
    <definedName name="Risk9">#REF!</definedName>
    <definedName name="Typeofrisk1">#REF!</definedName>
    <definedName name="Typeofrisk10">#REF!</definedName>
    <definedName name="Typeofrisk11">#REF!</definedName>
    <definedName name="Typeofrisk12">#REF!</definedName>
    <definedName name="Typeofrisk13">#REF!</definedName>
    <definedName name="Typeofrisk14">#REF!</definedName>
    <definedName name="Typeofrisk15">#REF!</definedName>
    <definedName name="Typeofrisk16">#REF!</definedName>
    <definedName name="Typeofrisk17">#REF!</definedName>
    <definedName name="Typeofrisk18">#REF!</definedName>
    <definedName name="Typeofrisk19">#REF!</definedName>
    <definedName name="Typeofrisk2">#REF!</definedName>
    <definedName name="Typeofrisk20">#REF!</definedName>
    <definedName name="Typeofrisk3">#REF!</definedName>
    <definedName name="Typeofrisk4">#REF!</definedName>
    <definedName name="Typeofrisk5">#REF!</definedName>
    <definedName name="Typeofrisk6">#REF!</definedName>
    <definedName name="Typeofrisk7">#REF!</definedName>
    <definedName name="Typeofrisk8">#REF!</definedName>
    <definedName name="Typeofrisk9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3">#REF!</definedName>
    <definedName name="Value4">#REF!</definedName>
    <definedName name="Value5">#REF!</definedName>
    <definedName name="Value6">#REF!</definedName>
    <definedName name="Value7">#REF!</definedName>
    <definedName name="Value8">#REF!</definedName>
    <definedName name="Value9">#REF!</definedName>
  </definedNames>
  <calcPr calcId="145621"/>
</workbook>
</file>

<file path=xl/calcChain.xml><?xml version="1.0" encoding="utf-8"?>
<calcChain xmlns="http://schemas.openxmlformats.org/spreadsheetml/2006/main">
  <c r="M47" i="24" l="1"/>
  <c r="M46" i="24"/>
  <c r="F61" i="24" l="1"/>
  <c r="O60" i="24"/>
  <c r="O59" i="24"/>
  <c r="O58" i="24"/>
  <c r="U47" i="24"/>
  <c r="Y47" i="24" s="1"/>
  <c r="AC47" i="24" s="1"/>
  <c r="AE47" i="24" s="1"/>
  <c r="U46" i="24"/>
  <c r="AC46" i="24" s="1"/>
  <c r="AE46" i="24" s="1"/>
  <c r="U44" i="24"/>
  <c r="W44" i="24" s="1"/>
  <c r="Y44" i="24" s="1"/>
  <c r="AA44" i="24" s="1"/>
  <c r="AC44" i="24" s="1"/>
  <c r="O44" i="24"/>
  <c r="Q44" i="24" s="1"/>
  <c r="AA43" i="24"/>
  <c r="S42" i="24"/>
  <c r="U42" i="24" s="1"/>
  <c r="W42" i="24" s="1"/>
  <c r="Y42" i="24" s="1"/>
  <c r="AA42" i="24" s="1"/>
  <c r="AC42" i="24" s="1"/>
  <c r="N36" i="24"/>
  <c r="P36" i="24" s="1"/>
  <c r="R36" i="24" s="1"/>
  <c r="T36" i="24" s="1"/>
  <c r="V36" i="24" s="1"/>
  <c r="X36" i="24" s="1"/>
  <c r="Z36" i="24" s="1"/>
  <c r="V30" i="24"/>
  <c r="T30" i="24" s="1"/>
  <c r="R30" i="24" s="1"/>
  <c r="P30" i="24" s="1"/>
  <c r="N30" i="24" s="1"/>
  <c r="L30" i="24" s="1"/>
  <c r="Z29" i="24"/>
  <c r="X29" i="24"/>
  <c r="V29" i="24"/>
  <c r="T29" i="24"/>
  <c r="R29" i="24"/>
  <c r="P29" i="24"/>
  <c r="N29" i="24"/>
  <c r="L29" i="24"/>
  <c r="N28" i="24"/>
  <c r="P28" i="24" s="1"/>
  <c r="R28" i="24" s="1"/>
  <c r="T28" i="24" s="1"/>
  <c r="V28" i="24" s="1"/>
  <c r="X28" i="24" s="1"/>
  <c r="Z28" i="24" s="1"/>
  <c r="V26" i="24"/>
  <c r="T26" i="24" s="1"/>
  <c r="R26" i="24" s="1"/>
  <c r="P26" i="24" s="1"/>
  <c r="N26" i="24" s="1"/>
  <c r="L26" i="24" s="1"/>
  <c r="N25" i="24"/>
  <c r="P25" i="24" s="1"/>
  <c r="R25" i="24" s="1"/>
  <c r="T25" i="24" s="1"/>
  <c r="V25" i="24" s="1"/>
  <c r="X25" i="24" s="1"/>
  <c r="Z25" i="24" s="1"/>
  <c r="Z19" i="24"/>
  <c r="V19" i="24"/>
  <c r="T19" i="24" s="1"/>
  <c r="R19" i="24" s="1"/>
  <c r="P19" i="24" s="1"/>
  <c r="N19" i="24" s="1"/>
  <c r="L19" i="24" s="1"/>
  <c r="Z18" i="24"/>
  <c r="V18" i="24"/>
  <c r="T18" i="24" s="1"/>
  <c r="R18" i="24" s="1"/>
  <c r="P18" i="24" s="1"/>
  <c r="N18" i="24" s="1"/>
  <c r="L18" i="24" s="1"/>
  <c r="Z17" i="24"/>
  <c r="V17" i="24"/>
  <c r="T17" i="24" s="1"/>
  <c r="R17" i="24" s="1"/>
  <c r="P17" i="24" s="1"/>
  <c r="N17" i="24" s="1"/>
  <c r="L17" i="24" s="1"/>
  <c r="Z16" i="24"/>
  <c r="V16" i="24"/>
  <c r="T16" i="24" s="1"/>
  <c r="R16" i="24" s="1"/>
  <c r="P16" i="24" s="1"/>
  <c r="N16" i="24" s="1"/>
  <c r="L16" i="24" s="1"/>
  <c r="V15" i="24"/>
  <c r="T15" i="24" s="1"/>
  <c r="R15" i="24" s="1"/>
  <c r="P15" i="24" s="1"/>
  <c r="N15" i="24" s="1"/>
  <c r="L15" i="24" s="1"/>
  <c r="V14" i="24"/>
  <c r="T14" i="24" s="1"/>
  <c r="R14" i="24" s="1"/>
  <c r="P14" i="24" s="1"/>
  <c r="N14" i="24" s="1"/>
  <c r="L14" i="24" s="1"/>
  <c r="G14" i="24"/>
  <c r="Z13" i="24"/>
  <c r="V13" i="24"/>
  <c r="T13" i="24" s="1"/>
  <c r="R13" i="24" s="1"/>
  <c r="P13" i="24" s="1"/>
  <c r="N13" i="24" s="1"/>
  <c r="L13" i="24" s="1"/>
  <c r="V12" i="24"/>
  <c r="T12" i="24" s="1"/>
  <c r="R12" i="24" s="1"/>
  <c r="P12" i="24" s="1"/>
  <c r="N12" i="24" s="1"/>
  <c r="L12" i="24" s="1"/>
</calcChain>
</file>

<file path=xl/comments1.xml><?xml version="1.0" encoding="utf-8"?>
<comments xmlns="http://schemas.openxmlformats.org/spreadsheetml/2006/main">
  <authors>
    <author>Quincy Fernandes</author>
  </authors>
  <commentList>
    <comment ref="L9" authorId="0">
      <text>
        <r>
          <rPr>
            <b/>
            <sz val="9"/>
            <color rgb="FF000000"/>
            <rFont val="Tahoma"/>
            <family val="2"/>
          </rPr>
          <t>Quincy Fernandes:</t>
        </r>
        <r>
          <rPr>
            <sz val="9"/>
            <color rgb="FF000000"/>
            <rFont val="Tahoma"/>
            <family val="2"/>
          </rPr>
          <t xml:space="preserve">
Must be submission of the finalized doc to the bank.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See instructions</t>
        </r>
      </text>
    </comment>
    <comment ref="N9" authorId="0">
      <text>
        <r>
          <rPr>
            <b/>
            <sz val="9"/>
            <color rgb="FF000000"/>
            <rFont val="Tahoma"/>
            <family val="2"/>
          </rPr>
          <t>Quincy Fernandes:</t>
        </r>
        <r>
          <rPr>
            <sz val="9"/>
            <color rgb="FF000000"/>
            <rFont val="Tahoma"/>
            <family val="2"/>
          </rPr>
          <t xml:space="preserve">
Estimated date for non-objection offered by the Bank</t>
        </r>
      </text>
    </comment>
    <comment ref="V9" authorId="0">
      <text>
        <r>
          <rPr>
            <b/>
            <sz val="9"/>
            <color rgb="FF000000"/>
            <rFont val="Tahoma"/>
            <family val="2"/>
          </rPr>
          <t>Quincy Fernandes:</t>
        </r>
        <r>
          <rPr>
            <sz val="9"/>
            <color rgb="FF000000"/>
            <rFont val="Tahoma"/>
            <family val="2"/>
          </rPr>
          <t xml:space="preserve">
Estimated date of non-objection provided by the Bank to the evaluation report</t>
        </r>
      </text>
    </comment>
    <comment ref="N23" authorId="0">
      <text>
        <r>
          <rPr>
            <b/>
            <sz val="9"/>
            <color rgb="FF000000"/>
            <rFont val="Tahoma"/>
            <family val="2"/>
          </rPr>
          <t>Quincy Fernandes:</t>
        </r>
        <r>
          <rPr>
            <sz val="9"/>
            <color rgb="FF000000"/>
            <rFont val="Tahoma"/>
            <family val="2"/>
          </rPr>
          <t xml:space="preserve">
Estimated date for non-objection offered by the Bank</t>
        </r>
      </text>
    </comment>
  </commentList>
</comments>
</file>

<file path=xl/sharedStrings.xml><?xml version="1.0" encoding="utf-8"?>
<sst xmlns="http://schemas.openxmlformats.org/spreadsheetml/2006/main" count="526" uniqueCount="154">
  <si>
    <t>Real</t>
  </si>
  <si>
    <t>Estimated</t>
  </si>
  <si>
    <t>Comments</t>
  </si>
  <si>
    <t>Amount (Currency ###)</t>
  </si>
  <si>
    <t>Detail</t>
  </si>
  <si>
    <t>Dates (If it does not apply, use N/A)</t>
  </si>
  <si>
    <t>Associated Component:</t>
  </si>
  <si>
    <t>Process Number:</t>
  </si>
  <si>
    <t>End of Activity</t>
  </si>
  <si>
    <t>No Objection to the ATP</t>
  </si>
  <si>
    <t>Annual Training Plan (ATP)</t>
  </si>
  <si>
    <t>Estimated Amount,
 in u$s :</t>
  </si>
  <si>
    <t>TRAINING</t>
  </si>
  <si>
    <t>Until</t>
  </si>
  <si>
    <t>From</t>
  </si>
  <si>
    <t>Hiring Deadline</t>
  </si>
  <si>
    <t>No Objection to the TORs</t>
  </si>
  <si>
    <t>Title</t>
  </si>
  <si>
    <t>Period</t>
  </si>
  <si>
    <t>Consultant's Name</t>
  </si>
  <si>
    <t>Estimated Number of Consultants:</t>
  </si>
  <si>
    <t>INDIVIDUAL CONSULTANTS</t>
  </si>
  <si>
    <t>No Objection to the Contract</t>
  </si>
  <si>
    <t>Final Evaluation and Negotiation</t>
  </si>
  <si>
    <t>No Objection to the Technical Evaluation</t>
  </si>
  <si>
    <t>RFP Submission</t>
  </si>
  <si>
    <t>No Objection to RFP and Short List</t>
  </si>
  <si>
    <t>Expression of Interest Notice</t>
  </si>
  <si>
    <t>Combined Score</t>
  </si>
  <si>
    <t>Technical Score Assigned</t>
  </si>
  <si>
    <t>Short List Members</t>
  </si>
  <si>
    <t>CONSULTING FIRMS</t>
  </si>
  <si>
    <t>No Objection to the Evaluation</t>
  </si>
  <si>
    <t>Bidder</t>
  </si>
  <si>
    <t>Lots Quantity:</t>
  </si>
  <si>
    <t>NON CONSULTING SERVICES</t>
  </si>
  <si>
    <t>GOODS</t>
  </si>
  <si>
    <t>WORKS</t>
  </si>
  <si>
    <t>Project Name:</t>
  </si>
  <si>
    <t>Executing Unit:</t>
  </si>
  <si>
    <t>Description/Contract Name:</t>
  </si>
  <si>
    <t>Proposal Price 
(Currency)</t>
  </si>
  <si>
    <t>Ex-Ante</t>
  </si>
  <si>
    <t>Planned</t>
  </si>
  <si>
    <t>Direct Contracting</t>
  </si>
  <si>
    <t>International Competitive Bidding</t>
  </si>
  <si>
    <t>Limited International Bidding</t>
  </si>
  <si>
    <t>Shopping</t>
  </si>
  <si>
    <t>Single Source Selection</t>
  </si>
  <si>
    <t>Unit Prices</t>
  </si>
  <si>
    <t>Lump-Sum</t>
  </si>
  <si>
    <t>SU-L1009</t>
  </si>
  <si>
    <t>Component 
(if applies)</t>
  </si>
  <si>
    <t>Bid / Contract Number</t>
  </si>
  <si>
    <t>Proposal Price 
(Currency ####)</t>
  </si>
  <si>
    <t>Submission of  the Finalized Bidding Document</t>
  </si>
  <si>
    <t>Date for non- objection offered by the bank</t>
  </si>
  <si>
    <t>Publication (advertisement)</t>
  </si>
  <si>
    <t>Bid Opening</t>
  </si>
  <si>
    <t>Submission of Bid Evaluation &amp; Draft Contract</t>
  </si>
  <si>
    <t>No Objection to the Evaluation &amp; draft contract</t>
  </si>
  <si>
    <t>National  Competitive Bidding</t>
  </si>
  <si>
    <t>-</t>
  </si>
  <si>
    <t>RFQ</t>
  </si>
  <si>
    <t>SU-L1009-018</t>
  </si>
  <si>
    <t>SU-L1009-019</t>
  </si>
  <si>
    <t>Lump Sum</t>
  </si>
  <si>
    <t>N/a</t>
  </si>
  <si>
    <t>2,3</t>
  </si>
  <si>
    <t>Procurement for Goods</t>
  </si>
  <si>
    <t>2A</t>
  </si>
  <si>
    <t>SU-L1009-001</t>
  </si>
  <si>
    <t>Procurement of SCADA/EMS system</t>
  </si>
  <si>
    <t>1C</t>
  </si>
  <si>
    <t>2B</t>
  </si>
  <si>
    <t>1B</t>
  </si>
  <si>
    <t>SU-L1009-021</t>
  </si>
  <si>
    <t>Software extension &amp; technical workshop  training</t>
  </si>
  <si>
    <t>SU-L1009-020</t>
  </si>
  <si>
    <t>SU-L1009-022</t>
  </si>
  <si>
    <t>SU-L1009-040</t>
  </si>
  <si>
    <t>Estimated date for non- objection offered by the bank</t>
  </si>
  <si>
    <t>SU-L1009-023</t>
  </si>
  <si>
    <t>SU-L1009-024</t>
  </si>
  <si>
    <t>Evaluated Price Proposal (Currency ####)</t>
  </si>
  <si>
    <t>Submission of RFP and Short List</t>
  </si>
  <si>
    <t>Submission of Technical Evaluation</t>
  </si>
  <si>
    <t>Selection Based on the Consultants' Qualifications (CQS)</t>
  </si>
  <si>
    <t>SU-L1009-030</t>
  </si>
  <si>
    <t>On Site Esri Consulting Services</t>
  </si>
  <si>
    <t>SU-L1009-009</t>
  </si>
  <si>
    <t>ERP: Solution Evaluation &amp; Due Diligence(Site Visits) for EBS staff</t>
  </si>
  <si>
    <t>1A</t>
  </si>
  <si>
    <t>SU-L1009-041</t>
  </si>
  <si>
    <t>SCADA: Solution Evaluation &amp; Due Diligence(Site Visits) for EBS staff</t>
  </si>
  <si>
    <t>SU-L1009-043</t>
  </si>
  <si>
    <t>Support to Improve the Sustainability of the Electricity Service</t>
  </si>
  <si>
    <t>Program Number:</t>
  </si>
  <si>
    <t>N.V. Energy Bedrijven Suriname</t>
  </si>
  <si>
    <t>Control &amp; Dispatch Center</t>
  </si>
  <si>
    <t>Procurement for Smaller Works</t>
  </si>
  <si>
    <t>In Process</t>
  </si>
  <si>
    <t>SU-L1009-048</t>
  </si>
  <si>
    <t>SU-L1009-049</t>
  </si>
  <si>
    <t>Installation of Concrete Poles for Transmissionline 6 km</t>
  </si>
  <si>
    <t>SU-L1009-050</t>
  </si>
  <si>
    <t>Installation 12kV Riser Poles for Substation POW</t>
  </si>
  <si>
    <t>SU-L1009-051</t>
  </si>
  <si>
    <t>Installation River Cable</t>
  </si>
  <si>
    <t>SU-L1009-052</t>
  </si>
  <si>
    <t>Installation Distributionlines (30 km)</t>
  </si>
  <si>
    <t>SU-L1009-053</t>
  </si>
  <si>
    <t>ABB</t>
  </si>
  <si>
    <t>2A, 2B</t>
  </si>
  <si>
    <t>Revenue Electricity Meters</t>
  </si>
  <si>
    <t>2A,2B</t>
  </si>
  <si>
    <t>SU-L1009-055</t>
  </si>
  <si>
    <t>Design &amp; Turnkey Delivery of 500kW Solar Power Plant</t>
  </si>
  <si>
    <t xml:space="preserve">GIS Application Integration </t>
  </si>
  <si>
    <t>SU-L1009-026</t>
  </si>
  <si>
    <r>
      <t xml:space="preserve">Procurement Method
</t>
    </r>
    <r>
      <rPr>
        <i/>
        <sz val="10"/>
        <color rgb="FF000000"/>
        <rFont val="Calibri"/>
        <family val="2"/>
      </rPr>
      <t>(Select one of the options)</t>
    </r>
    <r>
      <rPr>
        <sz val="10"/>
        <color rgb="FF000000"/>
        <rFont val="Calibri"/>
        <family val="2"/>
      </rPr>
      <t>:</t>
    </r>
  </si>
  <si>
    <r>
      <t xml:space="preserve">Baseline Document 
</t>
    </r>
    <r>
      <rPr>
        <i/>
        <sz val="10"/>
        <color rgb="FF000000"/>
        <rFont val="Calibri"/>
        <family val="2"/>
      </rPr>
      <t>(Select one of the options)</t>
    </r>
    <r>
      <rPr>
        <sz val="10"/>
        <color rgb="FF000000"/>
        <rFont val="Calibri"/>
        <family val="2"/>
      </rPr>
      <t>:</t>
    </r>
  </si>
  <si>
    <r>
      <t xml:space="preserve">Contract Type
</t>
    </r>
    <r>
      <rPr>
        <i/>
        <sz val="10"/>
        <color rgb="FF000000"/>
        <rFont val="Calibri"/>
        <family val="2"/>
      </rPr>
      <t>(Select one of the options)</t>
    </r>
    <r>
      <rPr>
        <sz val="10"/>
        <color rgb="FF000000"/>
        <rFont val="Calibri"/>
        <family val="2"/>
      </rPr>
      <t>:</t>
    </r>
  </si>
  <si>
    <r>
      <t xml:space="preserve"> Review Method </t>
    </r>
    <r>
      <rPr>
        <i/>
        <sz val="10"/>
        <color rgb="FF000000"/>
        <rFont val="Calibri"/>
        <family val="2"/>
      </rPr>
      <t>(Select one of the options)</t>
    </r>
    <r>
      <rPr>
        <sz val="10"/>
        <color rgb="FF000000"/>
        <rFont val="Calibri"/>
        <family val="2"/>
      </rPr>
      <t>:</t>
    </r>
  </si>
  <si>
    <r>
      <t xml:space="preserve">Process Status </t>
    </r>
    <r>
      <rPr>
        <i/>
        <sz val="10"/>
        <color rgb="FF000000"/>
        <rFont val="Calibri"/>
        <family val="2"/>
      </rPr>
      <t>(Select one of the options)</t>
    </r>
    <r>
      <rPr>
        <sz val="10"/>
        <color rgb="FF000000"/>
        <rFont val="Calibri"/>
        <family val="2"/>
      </rPr>
      <t>:</t>
    </r>
  </si>
  <si>
    <r>
      <t xml:space="preserve">Contract Signing 
</t>
    </r>
    <r>
      <rPr>
        <b/>
        <sz val="10"/>
        <color rgb="FF000000"/>
        <rFont val="Calibri"/>
        <family val="2"/>
      </rPr>
      <t xml:space="preserve"> (Date of contract signiture)</t>
    </r>
  </si>
  <si>
    <r>
      <rPr>
        <b/>
        <sz val="10"/>
        <color rgb="FF000000"/>
        <rFont val="Calibri"/>
        <family val="2"/>
      </rPr>
      <t>End</t>
    </r>
    <r>
      <rPr>
        <sz val="10"/>
        <color rgb="FF000000"/>
        <rFont val="Calibri"/>
        <family val="2"/>
      </rPr>
      <t xml:space="preserve"> of Contract
</t>
    </r>
    <r>
      <rPr>
        <b/>
        <sz val="10"/>
        <color rgb="FF000000"/>
        <rFont val="Calibri"/>
        <family val="2"/>
      </rPr>
      <t>(Final date)</t>
    </r>
  </si>
  <si>
    <t>1D</t>
  </si>
  <si>
    <t>Civil Works foundation construction for TransmisSion/ Distribution line</t>
  </si>
  <si>
    <t>Civil Works SS/C (Upgrade Substation)</t>
  </si>
  <si>
    <t>Cable Laying Substation Paranam and Powakka</t>
  </si>
  <si>
    <t>Civil Works SS/D (Upgrade Substation)</t>
  </si>
  <si>
    <r>
      <t xml:space="preserve">Expost Review </t>
    </r>
    <r>
      <rPr>
        <i/>
        <sz val="10"/>
        <color rgb="FF000000"/>
        <rFont val="Calibri"/>
        <family val="2"/>
      </rPr>
      <t>(Select one of the options)</t>
    </r>
    <r>
      <rPr>
        <sz val="10"/>
        <color rgb="FF000000"/>
        <rFont val="Calibri"/>
        <family val="2"/>
      </rPr>
      <t>:</t>
    </r>
  </si>
  <si>
    <t>SU-L1009-033</t>
  </si>
  <si>
    <t>n/a</t>
  </si>
  <si>
    <t>SU-L1009-032</t>
  </si>
  <si>
    <t>Acquisition of Solar equipment for Control and Dispatch Center</t>
  </si>
  <si>
    <t xml:space="preserve"> Impact Evaluation Baseline Survey</t>
  </si>
  <si>
    <t>Least Cost Selection</t>
  </si>
  <si>
    <t>SU-L1009-007</t>
  </si>
  <si>
    <t>Survey for impact evaluation_Postevaluation</t>
  </si>
  <si>
    <t>SU-L1009-034</t>
  </si>
  <si>
    <t>QCBS</t>
  </si>
  <si>
    <r>
      <t xml:space="preserve">FAT Description SU-L-1009 </t>
    </r>
    <r>
      <rPr>
        <b/>
        <sz val="10"/>
        <color rgb="FF000000"/>
        <rFont val="Calibri"/>
        <family val="2"/>
      </rPr>
      <t>Switchgear 33kV/12kV  OSP and POW, OSC, OSD</t>
    </r>
  </si>
  <si>
    <r>
      <t xml:space="preserve">FAT Description SU-L-1009 </t>
    </r>
    <r>
      <rPr>
        <b/>
        <sz val="10"/>
        <color rgb="FF000000"/>
        <rFont val="Calibri"/>
        <family val="2"/>
      </rPr>
      <t>Solar Power Plant</t>
    </r>
  </si>
  <si>
    <t>International  Competitive Bidding</t>
  </si>
  <si>
    <t>Transmission and Distribution Materials (Insulators, Clamps, Cable ladders  and Accessories)</t>
  </si>
  <si>
    <t>Client machines (Computers)</t>
  </si>
  <si>
    <t>Transportation Services for Transformers 
(Lot 1, 002,AMPS)</t>
  </si>
  <si>
    <t>Ex-Post</t>
  </si>
  <si>
    <t>SU-L1009-027</t>
  </si>
  <si>
    <t>Data conversion of existing data to GIS format</t>
  </si>
  <si>
    <t>Data collection of electrical assets</t>
  </si>
  <si>
    <r>
      <t>PROCUREMENT PLAN PERIOD:</t>
    </r>
    <r>
      <rPr>
        <b/>
        <sz val="12"/>
        <rFont val="Calibri"/>
        <family val="2"/>
      </rPr>
      <t xml:space="preserve"> 01-Augustus-2015 to 31-July-2016</t>
    </r>
    <r>
      <rPr>
        <b/>
        <sz val="12"/>
        <color rgb="FFFF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</si>
</sst>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&quot;R$ &quot;* #,##0.00_);_(&quot;R$ &quot;* \(#,##0.00\);_(&quot;R$ &quot;* &quot;-&quot;??_);_(@_)"/>
    <numFmt numFmtId="166" formatCode="[$-409]d\-mmm\-yy;@"/>
    <numFmt numFmtId="167" formatCode="&quot; &quot;[$$-409]#,##0.00&quot; &quot;;&quot; &quot;[$$-409]&quot;(&quot;#,##0.00&quot;)&quot;;&quot; &quot;[$$-409]&quot;-&quot;00&quot; &quot;;&quot; &quot;@&quot; &quot;"/>
    <numFmt numFmtId="168" formatCode="&quot; &quot;#,##0.00&quot; &quot;;&quot; (&quot;#,##0.00&quot;)&quot;;&quot; -&quot;00&quot; &quot;;&quot; &quot;@&quot; &quot;"/>
    <numFmt numFmtId="169" formatCode="&quot; &quot;&quot;$&quot;#,##0.00&quot; &quot;;&quot; &quot;&quot;$&quot;&quot;(&quot;#,##0.00&quot;)&quot;;&quot; &quot;&quot;$&quot;&quot;-&quot;00&quot; &quot;;&quot; &quot;@&quot; &quot;"/>
    <numFmt numFmtId="170" formatCode="&quot; &quot;[$$-2409]#,##0.00&quot; &quot;;&quot;-&quot;[$$-2409]#,##0.00&quot; &quot;;&quot; &quot;[$$-2409]&quot;-&quot;00&quot; &quot;;&quot; &quot;@&quot; 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FFFFFF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FF0000"/>
        <bgColor rgb="FFFF0000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ont="0" applyBorder="0" applyProtection="0"/>
    <xf numFmtId="0" fontId="4" fillId="0" borderId="0" applyNumberFormat="0" applyBorder="0" applyProtection="0"/>
    <xf numFmtId="0" fontId="9" fillId="0" borderId="0"/>
    <xf numFmtId="0" fontId="9" fillId="0" borderId="0" applyNumberFormat="0" applyFont="0" applyBorder="0" applyProtection="0"/>
    <xf numFmtId="0" fontId="4" fillId="0" borderId="0" applyNumberFormat="0" applyBorder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4" borderId="0" applyNumberFormat="0" applyFon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9" fillId="0" borderId="0" applyNumberFormat="0" applyFont="0" applyFill="0" applyBorder="0" applyAlignment="0" applyProtection="0"/>
  </cellStyleXfs>
  <cellXfs count="100">
    <xf numFmtId="0" fontId="0" fillId="0" borderId="0" xfId="0"/>
    <xf numFmtId="0" fontId="10" fillId="2" borderId="0" xfId="18" applyFont="1" applyFill="1" applyAlignment="1"/>
    <xf numFmtId="0" fontId="10" fillId="2" borderId="0" xfId="18" applyFont="1" applyFill="1" applyAlignment="1">
      <alignment horizontal="center"/>
    </xf>
    <xf numFmtId="0" fontId="11" fillId="2" borderId="0" xfId="18" applyFont="1" applyFill="1" applyAlignment="1"/>
    <xf numFmtId="0" fontId="12" fillId="0" borderId="0" xfId="18" applyFont="1" applyFill="1" applyBorder="1" applyAlignment="1">
      <alignment horizontal="center"/>
    </xf>
    <xf numFmtId="0" fontId="0" fillId="2" borderId="0" xfId="18" applyFont="1" applyFill="1" applyAlignment="1"/>
    <xf numFmtId="0" fontId="10" fillId="2" borderId="0" xfId="19" applyFont="1" applyFill="1" applyAlignment="1">
      <alignment vertical="top"/>
    </xf>
    <xf numFmtId="0" fontId="0" fillId="2" borderId="0" xfId="18" applyFont="1" applyFill="1" applyAlignment="1">
      <alignment horizontal="center"/>
    </xf>
    <xf numFmtId="0" fontId="11" fillId="2" borderId="0" xfId="18" applyFont="1" applyFill="1" applyAlignment="1">
      <alignment vertical="top"/>
    </xf>
    <xf numFmtId="0" fontId="11" fillId="0" borderId="0" xfId="18" applyFont="1" applyFill="1" applyAlignment="1">
      <alignment vertical="center" wrapText="1"/>
    </xf>
    <xf numFmtId="0" fontId="13" fillId="0" borderId="0" xfId="18" applyFont="1" applyFill="1" applyAlignment="1">
      <alignment vertical="center" wrapText="1"/>
    </xf>
    <xf numFmtId="0" fontId="9" fillId="0" borderId="0" xfId="20"/>
    <xf numFmtId="0" fontId="0" fillId="0" borderId="0" xfId="18" applyFont="1" applyFill="1" applyAlignment="1"/>
    <xf numFmtId="0" fontId="13" fillId="0" borderId="4" xfId="18" applyFont="1" applyFill="1" applyBorder="1" applyAlignment="1">
      <alignment horizontal="center" vertical="center" wrapText="1"/>
    </xf>
    <xf numFmtId="0" fontId="13" fillId="0" borderId="4" xfId="18" applyFont="1" applyFill="1" applyBorder="1" applyAlignment="1">
      <alignment horizontal="left" vertical="center" wrapText="1"/>
    </xf>
    <xf numFmtId="0" fontId="13" fillId="0" borderId="3" xfId="18" applyFont="1" applyFill="1" applyBorder="1" applyAlignment="1">
      <alignment horizontal="left" vertical="center" wrapText="1"/>
    </xf>
    <xf numFmtId="167" fontId="13" fillId="0" borderId="3" xfId="18" applyNumberFormat="1" applyFont="1" applyFill="1" applyBorder="1" applyAlignment="1">
      <alignment vertical="center" wrapText="1"/>
    </xf>
    <xf numFmtId="0" fontId="13" fillId="0" borderId="3" xfId="18" applyFont="1" applyFill="1" applyBorder="1" applyAlignment="1">
      <alignment vertical="center" wrapText="1"/>
    </xf>
    <xf numFmtId="15" fontId="13" fillId="0" borderId="3" xfId="18" applyNumberFormat="1" applyFont="1" applyFill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 wrapText="1"/>
    </xf>
    <xf numFmtId="0" fontId="9" fillId="0" borderId="0" xfId="20" applyFill="1"/>
    <xf numFmtId="0" fontId="13" fillId="0" borderId="3" xfId="19" applyFont="1" applyFill="1" applyBorder="1" applyAlignment="1">
      <alignment horizontal="center" vertical="center" wrapText="1"/>
    </xf>
    <xf numFmtId="0" fontId="13" fillId="0" borderId="3" xfId="21" applyFont="1" applyFill="1" applyBorder="1" applyAlignment="1">
      <alignment horizontal="left" wrapText="1"/>
    </xf>
    <xf numFmtId="0" fontId="13" fillId="0" borderId="3" xfId="22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center" vertical="center" wrapText="1"/>
    </xf>
    <xf numFmtId="167" fontId="13" fillId="0" borderId="0" xfId="18" applyNumberFormat="1" applyFont="1" applyFill="1" applyAlignment="1">
      <alignment vertical="center" wrapText="1"/>
    </xf>
    <xf numFmtId="166" fontId="13" fillId="0" borderId="3" xfId="18" applyNumberFormat="1" applyFont="1" applyFill="1" applyBorder="1" applyAlignment="1">
      <alignment horizontal="center" vertical="center" wrapText="1"/>
    </xf>
    <xf numFmtId="166" fontId="13" fillId="0" borderId="3" xfId="18" applyNumberFormat="1" applyFont="1" applyFill="1" applyBorder="1" applyAlignment="1">
      <alignment horizontal="left" vertical="center" wrapText="1"/>
    </xf>
    <xf numFmtId="15" fontId="13" fillId="0" borderId="3" xfId="18" applyNumberFormat="1" applyFont="1" applyFill="1" applyBorder="1" applyAlignment="1">
      <alignment horizontal="left" vertical="center" wrapText="1"/>
    </xf>
    <xf numFmtId="0" fontId="13" fillId="0" borderId="0" xfId="18" applyFont="1" applyFill="1" applyAlignment="1">
      <alignment horizontal="left" vertical="center" wrapText="1"/>
    </xf>
    <xf numFmtId="0" fontId="0" fillId="0" borderId="0" xfId="18" applyFont="1" applyFill="1" applyAlignment="1">
      <alignment horizontal="left"/>
    </xf>
    <xf numFmtId="0" fontId="13" fillId="0" borderId="3" xfId="18" quotePrefix="1" applyFont="1" applyFill="1" applyBorder="1" applyAlignment="1">
      <alignment horizontal="center" vertical="center" wrapText="1"/>
    </xf>
    <xf numFmtId="15" fontId="13" fillId="0" borderId="3" xfId="22" applyNumberFormat="1" applyFont="1" applyFill="1" applyBorder="1" applyAlignment="1">
      <alignment horizontal="center" vertical="center" wrapText="1"/>
    </xf>
    <xf numFmtId="0" fontId="16" fillId="0" borderId="3" xfId="18" applyFont="1" applyFill="1" applyBorder="1" applyAlignment="1">
      <alignment horizontal="center" vertical="center" wrapText="1"/>
    </xf>
    <xf numFmtId="0" fontId="0" fillId="0" borderId="0" xfId="18" applyFont="1" applyFill="1" applyAlignment="1">
      <alignment horizontal="center"/>
    </xf>
    <xf numFmtId="167" fontId="0" fillId="0" borderId="0" xfId="18" applyNumberFormat="1" applyFont="1" applyFill="1" applyAlignment="1"/>
    <xf numFmtId="0" fontId="13" fillId="0" borderId="2" xfId="18" applyFont="1" applyFill="1" applyBorder="1" applyAlignment="1">
      <alignment vertical="center" wrapText="1"/>
    </xf>
    <xf numFmtId="0" fontId="13" fillId="0" borderId="2" xfId="18" applyFont="1" applyFill="1" applyBorder="1" applyAlignment="1">
      <alignment horizontal="center" vertical="center" wrapText="1"/>
    </xf>
    <xf numFmtId="167" fontId="13" fillId="0" borderId="2" xfId="18" applyNumberFormat="1" applyFont="1" applyFill="1" applyBorder="1" applyAlignment="1">
      <alignment vertical="center" wrapText="1"/>
    </xf>
    <xf numFmtId="0" fontId="17" fillId="3" borderId="3" xfId="18" applyFont="1" applyFill="1" applyBorder="1" applyAlignment="1">
      <alignment vertical="center" wrapText="1"/>
    </xf>
    <xf numFmtId="15" fontId="13" fillId="0" borderId="6" xfId="18" applyNumberFormat="1" applyFont="1" applyFill="1" applyBorder="1" applyAlignment="1">
      <alignment vertical="center" wrapText="1"/>
    </xf>
    <xf numFmtId="0" fontId="13" fillId="0" borderId="1" xfId="18" applyFont="1" applyFill="1" applyBorder="1" applyAlignment="1">
      <alignment vertical="center" wrapText="1"/>
    </xf>
    <xf numFmtId="15" fontId="13" fillId="0" borderId="1" xfId="18" applyNumberFormat="1" applyFont="1" applyFill="1" applyBorder="1" applyAlignment="1">
      <alignment vertical="center" wrapText="1"/>
    </xf>
    <xf numFmtId="0" fontId="13" fillId="0" borderId="3" xfId="21" applyFont="1" applyFill="1" applyBorder="1" applyAlignment="1">
      <alignment horizontal="left" vertical="center" wrapText="1"/>
    </xf>
    <xf numFmtId="0" fontId="16" fillId="0" borderId="3" xfId="19" applyFont="1" applyFill="1" applyBorder="1" applyAlignment="1">
      <alignment horizontal="center" vertical="center" wrapText="1"/>
    </xf>
    <xf numFmtId="15" fontId="8" fillId="0" borderId="3" xfId="18" applyNumberFormat="1" applyFont="1" applyFill="1" applyBorder="1" applyAlignment="1">
      <alignment horizontal="center" vertical="center" wrapText="1"/>
    </xf>
    <xf numFmtId="0" fontId="8" fillId="0" borderId="3" xfId="18" applyFont="1" applyFill="1" applyBorder="1" applyAlignment="1">
      <alignment horizontal="center" vertical="center" wrapText="1"/>
    </xf>
    <xf numFmtId="15" fontId="8" fillId="0" borderId="3" xfId="18" applyNumberFormat="1" applyFont="1" applyFill="1" applyBorder="1" applyAlignment="1">
      <alignment vertical="center" wrapText="1"/>
    </xf>
    <xf numFmtId="0" fontId="0" fillId="0" borderId="3" xfId="18" applyFont="1" applyFill="1" applyBorder="1" applyAlignment="1"/>
    <xf numFmtId="0" fontId="18" fillId="0" borderId="3" xfId="18" applyFont="1" applyFill="1" applyBorder="1" applyAlignment="1">
      <alignment horizontal="center" vertical="center" wrapText="1"/>
    </xf>
    <xf numFmtId="0" fontId="18" fillId="0" borderId="3" xfId="18" applyFont="1" applyFill="1" applyBorder="1" applyAlignment="1">
      <alignment vertical="center" wrapText="1"/>
    </xf>
    <xf numFmtId="0" fontId="13" fillId="0" borderId="7" xfId="18" applyFont="1" applyFill="1" applyBorder="1" applyAlignment="1">
      <alignment vertical="center" wrapText="1"/>
    </xf>
    <xf numFmtId="0" fontId="18" fillId="0" borderId="7" xfId="18" applyFont="1" applyFill="1" applyBorder="1" applyAlignment="1">
      <alignment vertical="center" wrapText="1"/>
    </xf>
    <xf numFmtId="0" fontId="19" fillId="0" borderId="7" xfId="18" applyFont="1" applyFill="1" applyBorder="1" applyAlignment="1"/>
    <xf numFmtId="0" fontId="19" fillId="0" borderId="0" xfId="18" applyFont="1" applyFill="1" applyAlignment="1"/>
    <xf numFmtId="0" fontId="0" fillId="0" borderId="1" xfId="18" applyFont="1" applyFill="1" applyBorder="1" applyAlignment="1"/>
    <xf numFmtId="14" fontId="16" fillId="0" borderId="3" xfId="18" applyNumberFormat="1" applyFont="1" applyFill="1" applyBorder="1" applyAlignment="1">
      <alignment horizontal="center" vertical="center" wrapText="1"/>
    </xf>
    <xf numFmtId="0" fontId="16" fillId="0" borderId="3" xfId="18" applyFont="1" applyFill="1" applyBorder="1" applyAlignment="1">
      <alignment vertical="center" wrapText="1"/>
    </xf>
    <xf numFmtId="0" fontId="0" fillId="0" borderId="1" xfId="18" applyFont="1" applyFill="1" applyBorder="1" applyAlignment="1">
      <alignment wrapText="1"/>
    </xf>
    <xf numFmtId="0" fontId="13" fillId="0" borderId="0" xfId="19" applyFont="1" applyFill="1" applyAlignment="1">
      <alignment horizontal="center" vertical="center" wrapText="1"/>
    </xf>
    <xf numFmtId="170" fontId="13" fillId="0" borderId="3" xfId="18" applyNumberFormat="1" applyFont="1" applyFill="1" applyBorder="1" applyAlignment="1">
      <alignment vertical="center" wrapText="1"/>
    </xf>
    <xf numFmtId="0" fontId="13" fillId="0" borderId="7" xfId="22" applyFont="1" applyFill="1" applyBorder="1" applyAlignment="1">
      <alignment horizontal="center" vertical="center" wrapText="1"/>
    </xf>
    <xf numFmtId="0" fontId="13" fillId="0" borderId="7" xfId="21" applyFont="1" applyFill="1" applyBorder="1" applyAlignment="1">
      <alignment horizontal="left" wrapText="1"/>
    </xf>
    <xf numFmtId="170" fontId="13" fillId="0" borderId="7" xfId="18" applyNumberFormat="1" applyFont="1" applyFill="1" applyBorder="1" applyAlignment="1">
      <alignment vertical="center" wrapText="1"/>
    </xf>
    <xf numFmtId="0" fontId="13" fillId="0" borderId="7" xfId="18" applyFont="1" applyFill="1" applyBorder="1" applyAlignment="1">
      <alignment horizontal="center" vertical="center" wrapText="1"/>
    </xf>
    <xf numFmtId="0" fontId="9" fillId="0" borderId="3" xfId="20" applyBorder="1"/>
    <xf numFmtId="0" fontId="13" fillId="0" borderId="3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167" fontId="13" fillId="0" borderId="3" xfId="18" applyNumberFormat="1" applyFont="1" applyFill="1" applyBorder="1" applyAlignment="1"/>
    <xf numFmtId="0" fontId="13" fillId="0" borderId="3" xfId="18" applyFont="1" applyFill="1" applyBorder="1" applyAlignment="1"/>
    <xf numFmtId="15" fontId="0" fillId="0" borderId="3" xfId="18" applyNumberFormat="1" applyFont="1" applyFill="1" applyBorder="1" applyAlignment="1">
      <alignment horizontal="center"/>
    </xf>
    <xf numFmtId="15" fontId="0" fillId="0" borderId="3" xfId="18" applyNumberFormat="1" applyFont="1" applyFill="1" applyBorder="1" applyAlignment="1"/>
    <xf numFmtId="15" fontId="6" fillId="0" borderId="3" xfId="18" applyNumberFormat="1" applyFont="1" applyFill="1" applyBorder="1" applyAlignment="1"/>
    <xf numFmtId="0" fontId="13" fillId="0" borderId="3" xfId="18" applyFont="1" applyFill="1" applyBorder="1" applyAlignment="1">
      <alignment horizontal="center" wrapText="1"/>
    </xf>
    <xf numFmtId="169" fontId="13" fillId="0" borderId="3" xfId="24" applyFont="1" applyFill="1" applyBorder="1"/>
    <xf numFmtId="0" fontId="13" fillId="3" borderId="3" xfId="18" applyFont="1" applyFill="1" applyBorder="1" applyAlignment="1">
      <alignment horizontal="center" vertical="center" wrapText="1"/>
    </xf>
    <xf numFmtId="0" fontId="13" fillId="8" borderId="3" xfId="18" applyFont="1" applyFill="1" applyBorder="1" applyAlignment="1">
      <alignment vertical="center" wrapText="1"/>
    </xf>
    <xf numFmtId="0" fontId="10" fillId="2" borderId="0" xfId="18" applyFont="1" applyFill="1" applyAlignment="1">
      <alignment wrapText="1"/>
    </xf>
    <xf numFmtId="0" fontId="10" fillId="2" borderId="0" xfId="19" applyFont="1" applyFill="1" applyAlignment="1">
      <alignment vertical="top" wrapText="1"/>
    </xf>
    <xf numFmtId="0" fontId="0" fillId="2" borderId="0" xfId="18" applyFont="1" applyFill="1" applyAlignment="1">
      <alignment wrapText="1"/>
    </xf>
    <xf numFmtId="0" fontId="0" fillId="0" borderId="0" xfId="18" applyFont="1" applyFill="1" applyAlignment="1">
      <alignment wrapText="1"/>
    </xf>
    <xf numFmtId="0" fontId="13" fillId="0" borderId="2" xfId="21" applyFont="1" applyFill="1" applyBorder="1" applyAlignment="1">
      <alignment horizontal="left" wrapText="1"/>
    </xf>
    <xf numFmtId="0" fontId="13" fillId="0" borderId="0" xfId="21" applyFont="1" applyFill="1" applyAlignment="1">
      <alignment horizontal="left" wrapText="1"/>
    </xf>
    <xf numFmtId="0" fontId="13" fillId="0" borderId="3" xfId="20" applyFont="1" applyBorder="1" applyAlignment="1">
      <alignment wrapText="1"/>
    </xf>
    <xf numFmtId="0" fontId="8" fillId="0" borderId="3" xfId="18" applyFont="1" applyFill="1" applyBorder="1" applyAlignment="1">
      <alignment vertical="center" wrapText="1"/>
    </xf>
    <xf numFmtId="0" fontId="8" fillId="0" borderId="3" xfId="22" applyFont="1" applyFill="1" applyBorder="1" applyAlignment="1">
      <alignment horizontal="center" vertical="center" wrapText="1"/>
    </xf>
    <xf numFmtId="0" fontId="8" fillId="0" borderId="3" xfId="18" quotePrefix="1" applyFont="1" applyFill="1" applyBorder="1" applyAlignment="1">
      <alignment horizontal="center" vertical="center" wrapText="1"/>
    </xf>
    <xf numFmtId="0" fontId="8" fillId="0" borderId="3" xfId="18" applyFont="1" applyFill="1" applyBorder="1" applyAlignment="1">
      <alignment horizontal="left" vertical="center" wrapText="1"/>
    </xf>
    <xf numFmtId="167" fontId="8" fillId="0" borderId="3" xfId="18" applyNumberFormat="1" applyFont="1" applyFill="1" applyBorder="1" applyAlignment="1">
      <alignment vertical="center" wrapText="1"/>
    </xf>
    <xf numFmtId="0" fontId="8" fillId="0" borderId="3" xfId="19" applyFont="1" applyFill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left" wrapText="1"/>
    </xf>
    <xf numFmtId="0" fontId="8" fillId="0" borderId="3" xfId="21" applyFont="1" applyFill="1" applyBorder="1" applyAlignment="1">
      <alignment horizontal="left" vertical="center" wrapText="1"/>
    </xf>
    <xf numFmtId="0" fontId="8" fillId="0" borderId="4" xfId="18" applyFont="1" applyFill="1" applyBorder="1" applyAlignment="1">
      <alignment horizontal="center" vertical="center" wrapText="1"/>
    </xf>
    <xf numFmtId="0" fontId="8" fillId="0" borderId="4" xfId="18" applyFont="1" applyFill="1" applyBorder="1" applyAlignment="1">
      <alignment horizontal="left" vertical="center" wrapText="1"/>
    </xf>
    <xf numFmtId="15" fontId="12" fillId="0" borderId="0" xfId="18" applyNumberFormat="1" applyFont="1" applyFill="1" applyBorder="1" applyAlignment="1">
      <alignment horizontal="center"/>
    </xf>
    <xf numFmtId="0" fontId="11" fillId="3" borderId="3" xfId="18" applyFont="1" applyFill="1" applyBorder="1" applyAlignment="1">
      <alignment horizontal="left" vertical="center" wrapText="1"/>
    </xf>
    <xf numFmtId="0" fontId="13" fillId="3" borderId="3" xfId="18" applyFont="1" applyFill="1" applyBorder="1" applyAlignment="1">
      <alignment horizontal="center" vertical="center" wrapText="1"/>
    </xf>
    <xf numFmtId="0" fontId="9" fillId="0" borderId="5" xfId="20" applyFill="1" applyBorder="1"/>
    <xf numFmtId="0" fontId="13" fillId="3" borderId="3" xfId="20" applyFont="1" applyFill="1" applyBorder="1" applyAlignment="1">
      <alignment horizontal="center" vertical="center" wrapText="1"/>
    </xf>
    <xf numFmtId="0" fontId="13" fillId="3" borderId="3" xfId="18" applyFont="1" applyFill="1" applyBorder="1" applyAlignment="1">
      <alignment horizontal="center" vertical="center"/>
    </xf>
  </cellXfs>
  <cellStyles count="30">
    <cellStyle name="cf1" xfId="25"/>
    <cellStyle name="cf2" xfId="26"/>
    <cellStyle name="cf3" xfId="27"/>
    <cellStyle name="cf4" xfId="28"/>
    <cellStyle name="Comma 2" xfId="3"/>
    <cellStyle name="Comma 2 2" xfId="12"/>
    <cellStyle name="Comma 3" xfId="4"/>
    <cellStyle name="Comma 3 2" xfId="13"/>
    <cellStyle name="Comma 4" xfId="9"/>
    <cellStyle name="Comma 5" xfId="23"/>
    <cellStyle name="Currency 2" xfId="5"/>
    <cellStyle name="Currency 2 2" xfId="14"/>
    <cellStyle name="Currency 3" xfId="17"/>
    <cellStyle name="Currency 4" xfId="24"/>
    <cellStyle name="Graphics" xfId="29"/>
    <cellStyle name="Normal" xfId="0" builtinId="0"/>
    <cellStyle name="Normal 2" xfId="1"/>
    <cellStyle name="Normal 2 2" xfId="2"/>
    <cellStyle name="Normal 2 2 2 2" xfId="10"/>
    <cellStyle name="Normal 2 2 2 2 2" xfId="19"/>
    <cellStyle name="Normal 2 2 3" xfId="11"/>
    <cellStyle name="Normal 2 2 3 2" xfId="22"/>
    <cellStyle name="Normal 3" xfId="7"/>
    <cellStyle name="Normal 3 2" xfId="18"/>
    <cellStyle name="Normal 4" xfId="8"/>
    <cellStyle name="Normal 5" xfId="20"/>
    <cellStyle name="Normal 6" xfId="15"/>
    <cellStyle name="Normal_PEP 2 2" xfId="21"/>
    <cellStyle name="Percent 2" xfId="6"/>
    <cellStyle name="Percent 2 2" xfId="16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8"/>
  <sheetViews>
    <sheetView tabSelected="1" topLeftCell="C1" zoomScale="70" zoomScaleNormal="70" workbookViewId="0">
      <selection activeCell="AK47" sqref="AK47"/>
    </sheetView>
  </sheetViews>
  <sheetFormatPr defaultColWidth="11.5703125" defaultRowHeight="15" x14ac:dyDescent="0.25"/>
  <cols>
    <col min="1" max="1" width="11.5703125" style="12"/>
    <col min="2" max="2" width="50" style="80" customWidth="1"/>
    <col min="3" max="3" width="39" style="34" customWidth="1"/>
    <col min="4" max="4" width="11.5703125" style="34"/>
    <col min="5" max="5" width="19.140625" style="12" customWidth="1"/>
    <col min="6" max="6" width="15.85546875" style="12" customWidth="1"/>
    <col min="7" max="7" width="19.5703125" style="12" customWidth="1"/>
    <col min="8" max="9" width="11.5703125" style="12"/>
    <col min="10" max="10" width="13.42578125" style="12" customWidth="1"/>
    <col min="11" max="27" width="11.5703125" style="12"/>
    <col min="28" max="30" width="20.5703125" style="12" customWidth="1"/>
    <col min="31" max="16384" width="11.5703125" style="12"/>
  </cols>
  <sheetData>
    <row r="1" spans="1:37" s="5" customFormat="1" ht="18.75" x14ac:dyDescent="0.3">
      <c r="A1" s="1" t="s">
        <v>38</v>
      </c>
      <c r="B1" s="77"/>
      <c r="C1" s="2" t="s">
        <v>96</v>
      </c>
      <c r="D1" s="1"/>
      <c r="E1" s="1"/>
      <c r="F1" s="3"/>
      <c r="G1" s="4"/>
      <c r="H1" s="94"/>
      <c r="I1" s="94"/>
    </row>
    <row r="2" spans="1:37" s="5" customFormat="1" ht="18.75" x14ac:dyDescent="0.3">
      <c r="A2" s="1" t="s">
        <v>97</v>
      </c>
      <c r="B2" s="77"/>
      <c r="C2" s="2" t="s">
        <v>51</v>
      </c>
      <c r="D2" s="1"/>
      <c r="E2" s="1"/>
      <c r="F2" s="3"/>
    </row>
    <row r="3" spans="1:37" s="5" customFormat="1" ht="18.75" x14ac:dyDescent="0.3">
      <c r="A3" s="6" t="s">
        <v>39</v>
      </c>
      <c r="B3" s="78"/>
      <c r="C3" s="2" t="s">
        <v>98</v>
      </c>
      <c r="D3" s="1"/>
      <c r="E3" s="1"/>
      <c r="F3" s="3"/>
    </row>
    <row r="4" spans="1:37" s="5" customFormat="1" ht="15.75" x14ac:dyDescent="0.25">
      <c r="A4" s="3"/>
      <c r="B4" s="79"/>
      <c r="C4" s="7"/>
      <c r="D4" s="7"/>
    </row>
    <row r="5" spans="1:37" s="5" customFormat="1" ht="15.75" x14ac:dyDescent="0.25">
      <c r="A5" s="8"/>
      <c r="B5" s="79"/>
      <c r="C5" s="7"/>
      <c r="D5" s="7"/>
    </row>
    <row r="6" spans="1:37" s="11" customFormat="1" ht="15.75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"/>
      <c r="AF6" s="9"/>
      <c r="AG6" s="10"/>
      <c r="AH6" s="10"/>
      <c r="AI6" s="10"/>
      <c r="AJ6" s="10"/>
      <c r="AK6" s="10"/>
    </row>
    <row r="7" spans="1:37" s="11" customFormat="1" ht="15.75" x14ac:dyDescent="0.25">
      <c r="A7" s="95" t="s">
        <v>37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"/>
      <c r="AF7" s="9"/>
      <c r="AG7" s="10"/>
      <c r="AH7" s="10"/>
      <c r="AI7" s="10"/>
      <c r="AJ7" s="10"/>
      <c r="AK7" s="10"/>
    </row>
    <row r="8" spans="1:37" s="11" customFormat="1" ht="21" customHeight="1" x14ac:dyDescent="0.25">
      <c r="A8" s="96" t="s">
        <v>52</v>
      </c>
      <c r="B8" s="96" t="s">
        <v>40</v>
      </c>
      <c r="C8" s="96" t="s">
        <v>120</v>
      </c>
      <c r="D8" s="96" t="s">
        <v>34</v>
      </c>
      <c r="E8" s="96" t="s">
        <v>121</v>
      </c>
      <c r="F8" s="96" t="s">
        <v>122</v>
      </c>
      <c r="G8" s="96" t="s">
        <v>11</v>
      </c>
      <c r="H8" s="96" t="s">
        <v>6</v>
      </c>
      <c r="I8" s="96" t="s">
        <v>123</v>
      </c>
      <c r="J8" s="96" t="s">
        <v>53</v>
      </c>
      <c r="K8" s="96" t="s">
        <v>124</v>
      </c>
      <c r="L8" s="96" t="s">
        <v>5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 t="s">
        <v>33</v>
      </c>
      <c r="AC8" s="96" t="s">
        <v>54</v>
      </c>
      <c r="AD8" s="96" t="s">
        <v>2</v>
      </c>
      <c r="AE8" s="10"/>
      <c r="AF8" s="12"/>
      <c r="AG8" s="12"/>
      <c r="AH8" s="12"/>
      <c r="AI8" s="12"/>
      <c r="AJ8" s="12"/>
      <c r="AK8" s="12"/>
    </row>
    <row r="9" spans="1:37" s="11" customFormat="1" ht="25.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 t="s">
        <v>55</v>
      </c>
      <c r="M9" s="96"/>
      <c r="N9" s="96" t="s">
        <v>56</v>
      </c>
      <c r="O9" s="96"/>
      <c r="P9" s="96" t="s">
        <v>57</v>
      </c>
      <c r="Q9" s="96"/>
      <c r="R9" s="96" t="s">
        <v>58</v>
      </c>
      <c r="S9" s="96"/>
      <c r="T9" s="96" t="s">
        <v>59</v>
      </c>
      <c r="U9" s="96"/>
      <c r="V9" s="96" t="s">
        <v>60</v>
      </c>
      <c r="W9" s="96"/>
      <c r="X9" s="96" t="s">
        <v>125</v>
      </c>
      <c r="Y9" s="96"/>
      <c r="Z9" s="96" t="s">
        <v>126</v>
      </c>
      <c r="AA9" s="96"/>
      <c r="AB9" s="96"/>
      <c r="AC9" s="96"/>
      <c r="AD9" s="96"/>
      <c r="AE9" s="10"/>
      <c r="AF9" s="12"/>
      <c r="AG9" s="12"/>
      <c r="AH9" s="12"/>
      <c r="AI9" s="12"/>
      <c r="AJ9" s="12"/>
      <c r="AK9" s="12"/>
    </row>
    <row r="10" spans="1:37" s="11" customFormat="1" ht="21" customHeight="1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75" t="s">
        <v>1</v>
      </c>
      <c r="M10" s="75" t="s">
        <v>0</v>
      </c>
      <c r="N10" s="75" t="s">
        <v>1</v>
      </c>
      <c r="O10" s="75" t="s">
        <v>0</v>
      </c>
      <c r="P10" s="75" t="s">
        <v>1</v>
      </c>
      <c r="Q10" s="75" t="s">
        <v>0</v>
      </c>
      <c r="R10" s="75" t="s">
        <v>1</v>
      </c>
      <c r="S10" s="75" t="s">
        <v>0</v>
      </c>
      <c r="T10" s="75" t="s">
        <v>1</v>
      </c>
      <c r="U10" s="75" t="s">
        <v>0</v>
      </c>
      <c r="V10" s="75" t="s">
        <v>1</v>
      </c>
      <c r="W10" s="75" t="s">
        <v>0</v>
      </c>
      <c r="X10" s="75" t="s">
        <v>1</v>
      </c>
      <c r="Y10" s="75" t="s">
        <v>0</v>
      </c>
      <c r="Z10" s="75" t="s">
        <v>1</v>
      </c>
      <c r="AA10" s="75" t="s">
        <v>0</v>
      </c>
      <c r="AB10" s="96"/>
      <c r="AC10" s="96"/>
      <c r="AD10" s="96"/>
      <c r="AE10" s="10"/>
      <c r="AF10" s="12"/>
      <c r="AG10" s="12"/>
      <c r="AH10" s="12"/>
      <c r="AI10" s="12"/>
      <c r="AJ10" s="12"/>
      <c r="AK10" s="12"/>
    </row>
    <row r="11" spans="1:37" s="20" customFormat="1" ht="25.5" x14ac:dyDescent="0.25">
      <c r="A11" s="13" t="s">
        <v>127</v>
      </c>
      <c r="B11" s="14" t="s">
        <v>99</v>
      </c>
      <c r="C11" s="46" t="s">
        <v>145</v>
      </c>
      <c r="D11" s="13" t="s">
        <v>62</v>
      </c>
      <c r="E11" s="13" t="s">
        <v>100</v>
      </c>
      <c r="F11" s="15" t="s">
        <v>50</v>
      </c>
      <c r="G11" s="16">
        <v>1220000</v>
      </c>
      <c r="H11" s="13" t="s">
        <v>127</v>
      </c>
      <c r="I11" s="17" t="s">
        <v>42</v>
      </c>
      <c r="J11" s="17" t="s">
        <v>88</v>
      </c>
      <c r="K11" s="14" t="s">
        <v>43</v>
      </c>
      <c r="L11" s="18">
        <v>42240</v>
      </c>
      <c r="M11" s="19"/>
      <c r="N11" s="18">
        <v>42258</v>
      </c>
      <c r="O11" s="19"/>
      <c r="P11" s="18">
        <v>42261</v>
      </c>
      <c r="Q11" s="19"/>
      <c r="R11" s="18">
        <v>42293</v>
      </c>
      <c r="S11" s="19"/>
      <c r="T11" s="18">
        <v>42317</v>
      </c>
      <c r="U11" s="19"/>
      <c r="V11" s="18">
        <v>42342</v>
      </c>
      <c r="W11" s="19"/>
      <c r="X11" s="18">
        <v>42356</v>
      </c>
      <c r="Y11" s="19"/>
      <c r="Z11" s="18">
        <v>42551</v>
      </c>
      <c r="AA11" s="19"/>
      <c r="AB11" s="19"/>
      <c r="AC11" s="19"/>
      <c r="AD11" s="19"/>
      <c r="AE11" s="10"/>
      <c r="AF11" s="12"/>
      <c r="AG11" s="12"/>
      <c r="AH11" s="12"/>
      <c r="AI11" s="12"/>
      <c r="AJ11" s="12"/>
      <c r="AK11" s="12"/>
    </row>
    <row r="12" spans="1:37" ht="25.5" x14ac:dyDescent="0.25">
      <c r="A12" s="21" t="s">
        <v>70</v>
      </c>
      <c r="B12" s="17" t="s">
        <v>128</v>
      </c>
      <c r="C12" s="19" t="s">
        <v>47</v>
      </c>
      <c r="D12" s="19" t="s">
        <v>62</v>
      </c>
      <c r="E12" s="19" t="s">
        <v>63</v>
      </c>
      <c r="F12" s="15" t="s">
        <v>50</v>
      </c>
      <c r="G12" s="16">
        <v>200000</v>
      </c>
      <c r="H12" s="21">
        <v>2</v>
      </c>
      <c r="I12" s="17" t="s">
        <v>42</v>
      </c>
      <c r="J12" s="17" t="s">
        <v>64</v>
      </c>
      <c r="K12" s="17" t="s">
        <v>43</v>
      </c>
      <c r="L12" s="18">
        <f>N12-14</f>
        <v>42306</v>
      </c>
      <c r="M12" s="19"/>
      <c r="N12" s="18">
        <f>P12-5</f>
        <v>42320</v>
      </c>
      <c r="O12" s="19"/>
      <c r="P12" s="18">
        <f>R12-35</f>
        <v>42325</v>
      </c>
      <c r="Q12" s="18"/>
      <c r="R12" s="18">
        <f t="shared" ref="R12:R16" si="0">T12-14</f>
        <v>42360</v>
      </c>
      <c r="S12" s="19"/>
      <c r="T12" s="18">
        <f t="shared" ref="T12:T16" si="1">V12-14</f>
        <v>42374</v>
      </c>
      <c r="U12" s="19"/>
      <c r="V12" s="18">
        <f t="shared" ref="V12:V19" si="2">X12-7</f>
        <v>42388</v>
      </c>
      <c r="W12" s="19"/>
      <c r="X12" s="18">
        <v>42395</v>
      </c>
      <c r="Y12" s="19"/>
      <c r="Z12" s="18">
        <v>42422</v>
      </c>
      <c r="AA12" s="18"/>
      <c r="AB12" s="17"/>
      <c r="AC12" s="17"/>
      <c r="AD12" s="17"/>
      <c r="AE12" s="10"/>
      <c r="AF12" s="10"/>
      <c r="AG12" s="10"/>
      <c r="AH12" s="10"/>
      <c r="AI12" s="10"/>
      <c r="AJ12" s="10"/>
      <c r="AK12" s="10"/>
    </row>
    <row r="13" spans="1:37" x14ac:dyDescent="0.25">
      <c r="A13" s="44">
        <v>3</v>
      </c>
      <c r="B13" s="84" t="s">
        <v>129</v>
      </c>
      <c r="C13" s="46" t="s">
        <v>61</v>
      </c>
      <c r="D13" s="33" t="s">
        <v>62</v>
      </c>
      <c r="E13" s="46" t="s">
        <v>63</v>
      </c>
      <c r="F13" s="87" t="s">
        <v>50</v>
      </c>
      <c r="G13" s="88">
        <v>550000</v>
      </c>
      <c r="H13" s="89">
        <v>3</v>
      </c>
      <c r="I13" s="17" t="s">
        <v>42</v>
      </c>
      <c r="J13" s="17" t="s">
        <v>65</v>
      </c>
      <c r="K13" s="17" t="s">
        <v>43</v>
      </c>
      <c r="L13" s="18">
        <f t="shared" ref="L13:L15" si="3">N13-14</f>
        <v>42245</v>
      </c>
      <c r="M13" s="19"/>
      <c r="N13" s="18">
        <f>P13-3</f>
        <v>42259</v>
      </c>
      <c r="O13" s="19"/>
      <c r="P13" s="18">
        <f>R13-35</f>
        <v>42262</v>
      </c>
      <c r="Q13" s="18"/>
      <c r="R13" s="18">
        <f t="shared" si="0"/>
        <v>42297</v>
      </c>
      <c r="S13" s="19"/>
      <c r="T13" s="18">
        <f t="shared" si="1"/>
        <v>42311</v>
      </c>
      <c r="U13" s="19"/>
      <c r="V13" s="18">
        <f t="shared" si="2"/>
        <v>42325</v>
      </c>
      <c r="W13" s="19"/>
      <c r="X13" s="18">
        <v>42332</v>
      </c>
      <c r="Y13" s="19"/>
      <c r="Z13" s="18">
        <f>X13+365</f>
        <v>42697</v>
      </c>
      <c r="AA13" s="18"/>
      <c r="AB13" s="17"/>
      <c r="AC13" s="17"/>
      <c r="AD13" s="17"/>
      <c r="AE13" s="10"/>
      <c r="AF13" s="10"/>
      <c r="AG13" s="10"/>
      <c r="AH13" s="10"/>
      <c r="AI13" s="10"/>
      <c r="AJ13" s="10"/>
      <c r="AK13" s="10"/>
    </row>
    <row r="14" spans="1:37" ht="25.5" x14ac:dyDescent="0.25">
      <c r="A14" s="21" t="s">
        <v>70</v>
      </c>
      <c r="B14" s="17" t="s">
        <v>130</v>
      </c>
      <c r="C14" s="19" t="s">
        <v>47</v>
      </c>
      <c r="D14" s="19" t="s">
        <v>62</v>
      </c>
      <c r="E14" s="19" t="s">
        <v>63</v>
      </c>
      <c r="F14" s="17" t="s">
        <v>66</v>
      </c>
      <c r="G14" s="16">
        <f>100000+60000</f>
        <v>160000</v>
      </c>
      <c r="H14" s="21" t="s">
        <v>70</v>
      </c>
      <c r="I14" s="17" t="s">
        <v>42</v>
      </c>
      <c r="J14" s="17" t="s">
        <v>102</v>
      </c>
      <c r="K14" s="17" t="s">
        <v>43</v>
      </c>
      <c r="L14" s="18">
        <f t="shared" si="3"/>
        <v>42250</v>
      </c>
      <c r="M14" s="19"/>
      <c r="N14" s="18">
        <f>P14-3</f>
        <v>42264</v>
      </c>
      <c r="O14" s="19"/>
      <c r="P14" s="18">
        <f t="shared" ref="P14:P19" si="4">R14-35</f>
        <v>42267</v>
      </c>
      <c r="Q14" s="18"/>
      <c r="R14" s="18">
        <f t="shared" si="0"/>
        <v>42302</v>
      </c>
      <c r="S14" s="19"/>
      <c r="T14" s="18">
        <f t="shared" si="1"/>
        <v>42316</v>
      </c>
      <c r="U14" s="19"/>
      <c r="V14" s="18">
        <f t="shared" si="2"/>
        <v>42330</v>
      </c>
      <c r="W14" s="19"/>
      <c r="X14" s="18">
        <v>42337</v>
      </c>
      <c r="Y14" s="19"/>
      <c r="Z14" s="18">
        <v>42418</v>
      </c>
      <c r="AA14" s="19"/>
      <c r="AB14" s="17"/>
      <c r="AC14" s="17"/>
      <c r="AD14" s="17"/>
      <c r="AE14" s="10"/>
      <c r="AF14" s="10"/>
      <c r="AG14" s="10"/>
      <c r="AH14" s="10"/>
      <c r="AI14" s="10"/>
    </row>
    <row r="15" spans="1:37" ht="25.5" x14ac:dyDescent="0.25">
      <c r="A15" s="21" t="s">
        <v>70</v>
      </c>
      <c r="B15" s="17" t="s">
        <v>131</v>
      </c>
      <c r="C15" s="19" t="s">
        <v>47</v>
      </c>
      <c r="D15" s="19" t="s">
        <v>62</v>
      </c>
      <c r="E15" s="19" t="s">
        <v>63</v>
      </c>
      <c r="F15" s="17" t="s">
        <v>66</v>
      </c>
      <c r="G15" s="16">
        <v>100000</v>
      </c>
      <c r="H15" s="21" t="s">
        <v>70</v>
      </c>
      <c r="I15" s="17" t="s">
        <v>42</v>
      </c>
      <c r="J15" s="17" t="s">
        <v>103</v>
      </c>
      <c r="K15" s="17" t="s">
        <v>43</v>
      </c>
      <c r="L15" s="18">
        <f t="shared" si="3"/>
        <v>42510</v>
      </c>
      <c r="M15" s="19"/>
      <c r="N15" s="18">
        <f>P15-3</f>
        <v>42524</v>
      </c>
      <c r="O15" s="19"/>
      <c r="P15" s="18">
        <f t="shared" si="4"/>
        <v>42527</v>
      </c>
      <c r="Q15" s="18"/>
      <c r="R15" s="18">
        <f t="shared" si="0"/>
        <v>42562</v>
      </c>
      <c r="S15" s="19"/>
      <c r="T15" s="18">
        <f t="shared" si="1"/>
        <v>42576</v>
      </c>
      <c r="U15" s="19"/>
      <c r="V15" s="18">
        <f t="shared" si="2"/>
        <v>42590</v>
      </c>
      <c r="W15" s="19"/>
      <c r="X15" s="18">
        <v>42597</v>
      </c>
      <c r="Y15" s="19"/>
      <c r="Z15" s="18">
        <v>42809</v>
      </c>
      <c r="AA15" s="19"/>
      <c r="AB15" s="17"/>
      <c r="AC15" s="17"/>
      <c r="AD15" s="17"/>
      <c r="AE15" s="10"/>
      <c r="AF15" s="10"/>
      <c r="AG15" s="10"/>
      <c r="AH15" s="10"/>
      <c r="AI15" s="10"/>
    </row>
    <row r="16" spans="1:37" ht="25.5" x14ac:dyDescent="0.25">
      <c r="A16" s="21" t="s">
        <v>70</v>
      </c>
      <c r="B16" s="17" t="s">
        <v>104</v>
      </c>
      <c r="C16" s="19" t="s">
        <v>47</v>
      </c>
      <c r="D16" s="19" t="s">
        <v>62</v>
      </c>
      <c r="E16" s="19" t="s">
        <v>63</v>
      </c>
      <c r="F16" s="17" t="s">
        <v>66</v>
      </c>
      <c r="G16" s="16">
        <v>100000</v>
      </c>
      <c r="H16" s="21" t="s">
        <v>70</v>
      </c>
      <c r="I16" s="17" t="s">
        <v>42</v>
      </c>
      <c r="J16" s="17" t="s">
        <v>105</v>
      </c>
      <c r="K16" s="17" t="s">
        <v>43</v>
      </c>
      <c r="L16" s="18">
        <f>N16-14</f>
        <v>42250</v>
      </c>
      <c r="M16" s="18"/>
      <c r="N16" s="18">
        <f>P16-3</f>
        <v>42264</v>
      </c>
      <c r="O16" s="18"/>
      <c r="P16" s="18">
        <f t="shared" si="4"/>
        <v>42267</v>
      </c>
      <c r="Q16" s="18"/>
      <c r="R16" s="18">
        <f t="shared" si="0"/>
        <v>42302</v>
      </c>
      <c r="S16" s="19"/>
      <c r="T16" s="18">
        <f t="shared" si="1"/>
        <v>42316</v>
      </c>
      <c r="U16" s="19"/>
      <c r="V16" s="18">
        <f t="shared" si="2"/>
        <v>42330</v>
      </c>
      <c r="W16" s="19"/>
      <c r="X16" s="18">
        <v>42337</v>
      </c>
      <c r="Y16" s="19"/>
      <c r="Z16" s="18">
        <f>X16+90</f>
        <v>42427</v>
      </c>
      <c r="AA16" s="19"/>
      <c r="AB16" s="17"/>
      <c r="AC16" s="17"/>
      <c r="AD16" s="17"/>
      <c r="AE16" s="10"/>
      <c r="AF16" s="10"/>
      <c r="AG16" s="10"/>
      <c r="AH16" s="10"/>
      <c r="AI16" s="10"/>
    </row>
    <row r="17" spans="1:37" ht="25.5" x14ac:dyDescent="0.25">
      <c r="A17" s="21" t="s">
        <v>70</v>
      </c>
      <c r="B17" s="22" t="s">
        <v>106</v>
      </c>
      <c r="C17" s="19" t="s">
        <v>47</v>
      </c>
      <c r="D17" s="19" t="s">
        <v>62</v>
      </c>
      <c r="E17" s="19" t="s">
        <v>63</v>
      </c>
      <c r="F17" s="17" t="s">
        <v>66</v>
      </c>
      <c r="G17" s="16">
        <v>120000</v>
      </c>
      <c r="H17" s="21" t="s">
        <v>70</v>
      </c>
      <c r="I17" s="17" t="s">
        <v>42</v>
      </c>
      <c r="J17" s="17" t="s">
        <v>107</v>
      </c>
      <c r="K17" s="17" t="s">
        <v>43</v>
      </c>
      <c r="L17" s="18">
        <f>N17-14</f>
        <v>42246</v>
      </c>
      <c r="M17" s="18"/>
      <c r="N17" s="18">
        <f>P17-7</f>
        <v>42260</v>
      </c>
      <c r="O17" s="18"/>
      <c r="P17" s="18">
        <f t="shared" si="4"/>
        <v>42267</v>
      </c>
      <c r="Q17" s="18"/>
      <c r="R17" s="18">
        <f>T17-21</f>
        <v>42302</v>
      </c>
      <c r="S17" s="18"/>
      <c r="T17" s="18">
        <f>V17-7</f>
        <v>42323</v>
      </c>
      <c r="U17" s="18"/>
      <c r="V17" s="18">
        <f t="shared" si="2"/>
        <v>42330</v>
      </c>
      <c r="W17" s="23"/>
      <c r="X17" s="18">
        <v>42337</v>
      </c>
      <c r="Y17" s="19"/>
      <c r="Z17" s="18">
        <f>X17+120</f>
        <v>42457</v>
      </c>
      <c r="AA17" s="23"/>
      <c r="AB17" s="17"/>
      <c r="AC17" s="16"/>
      <c r="AD17" s="17"/>
      <c r="AE17" s="10"/>
      <c r="AF17" s="10"/>
      <c r="AG17" s="10"/>
      <c r="AH17" s="10"/>
      <c r="AI17" s="10"/>
      <c r="AJ17" s="10"/>
      <c r="AK17" s="10"/>
    </row>
    <row r="18" spans="1:37" x14ac:dyDescent="0.25">
      <c r="A18" s="89" t="s">
        <v>70</v>
      </c>
      <c r="B18" s="90" t="s">
        <v>108</v>
      </c>
      <c r="C18" s="46" t="s">
        <v>47</v>
      </c>
      <c r="D18" s="46" t="s">
        <v>62</v>
      </c>
      <c r="E18" s="46" t="s">
        <v>63</v>
      </c>
      <c r="F18" s="84" t="s">
        <v>66</v>
      </c>
      <c r="G18" s="88">
        <v>200000</v>
      </c>
      <c r="H18" s="21" t="s">
        <v>70</v>
      </c>
      <c r="I18" s="17" t="s">
        <v>42</v>
      </c>
      <c r="J18" s="17" t="s">
        <v>109</v>
      </c>
      <c r="K18" s="17" t="s">
        <v>43</v>
      </c>
      <c r="L18" s="18">
        <f>N18-14</f>
        <v>42246</v>
      </c>
      <c r="M18" s="23"/>
      <c r="N18" s="18">
        <f>P18-7</f>
        <v>42260</v>
      </c>
      <c r="O18" s="23"/>
      <c r="P18" s="18">
        <f t="shared" si="4"/>
        <v>42267</v>
      </c>
      <c r="Q18" s="23"/>
      <c r="R18" s="18">
        <f>T18-21</f>
        <v>42302</v>
      </c>
      <c r="S18" s="23"/>
      <c r="T18" s="18">
        <f>V18-7</f>
        <v>42323</v>
      </c>
      <c r="U18" s="23"/>
      <c r="V18" s="18">
        <f t="shared" si="2"/>
        <v>42330</v>
      </c>
      <c r="W18" s="23"/>
      <c r="X18" s="18">
        <v>42337</v>
      </c>
      <c r="Y18" s="19"/>
      <c r="Z18" s="18">
        <f>X18+150</f>
        <v>42487</v>
      </c>
      <c r="AA18" s="23"/>
      <c r="AB18" s="17"/>
      <c r="AC18" s="16"/>
      <c r="AD18" s="17"/>
      <c r="AE18" s="10"/>
      <c r="AF18" s="10"/>
      <c r="AG18" s="10"/>
      <c r="AH18" s="10"/>
      <c r="AI18" s="10"/>
      <c r="AJ18" s="10"/>
      <c r="AK18" s="10"/>
    </row>
    <row r="19" spans="1:37" x14ac:dyDescent="0.25">
      <c r="A19" s="89" t="s">
        <v>70</v>
      </c>
      <c r="B19" s="91" t="s">
        <v>110</v>
      </c>
      <c r="C19" s="46" t="s">
        <v>47</v>
      </c>
      <c r="D19" s="46" t="s">
        <v>62</v>
      </c>
      <c r="E19" s="46" t="s">
        <v>63</v>
      </c>
      <c r="F19" s="84" t="s">
        <v>66</v>
      </c>
      <c r="G19" s="88">
        <v>282000</v>
      </c>
      <c r="H19" s="21" t="s">
        <v>70</v>
      </c>
      <c r="I19" s="17" t="s">
        <v>42</v>
      </c>
      <c r="J19" s="17" t="s">
        <v>111</v>
      </c>
      <c r="K19" s="17" t="s">
        <v>43</v>
      </c>
      <c r="L19" s="18">
        <f>N19-14</f>
        <v>42246</v>
      </c>
      <c r="M19" s="23"/>
      <c r="N19" s="18">
        <f>P19-7</f>
        <v>42260</v>
      </c>
      <c r="O19" s="23"/>
      <c r="P19" s="18">
        <f t="shared" si="4"/>
        <v>42267</v>
      </c>
      <c r="Q19" s="23"/>
      <c r="R19" s="18">
        <f>T19-21</f>
        <v>42302</v>
      </c>
      <c r="S19" s="23"/>
      <c r="T19" s="18">
        <f>V19-7</f>
        <v>42323</v>
      </c>
      <c r="U19" s="23"/>
      <c r="V19" s="18">
        <f t="shared" si="2"/>
        <v>42330</v>
      </c>
      <c r="W19" s="23"/>
      <c r="X19" s="18">
        <v>42337</v>
      </c>
      <c r="Y19" s="19"/>
      <c r="Z19" s="18">
        <f>X19+150</f>
        <v>42487</v>
      </c>
      <c r="AA19" s="23"/>
      <c r="AB19" s="17"/>
      <c r="AC19" s="16"/>
      <c r="AD19" s="17"/>
      <c r="AE19" s="10"/>
      <c r="AF19" s="10"/>
      <c r="AG19" s="10"/>
      <c r="AH19" s="10"/>
      <c r="AI19" s="10"/>
      <c r="AJ19" s="10"/>
      <c r="AK19" s="10"/>
    </row>
    <row r="20" spans="1:37" s="11" customFormat="1" x14ac:dyDescent="0.25">
      <c r="A20" s="10"/>
      <c r="B20" s="10"/>
      <c r="C20" s="24"/>
      <c r="D20" s="24"/>
      <c r="E20" s="10"/>
      <c r="F20" s="10"/>
      <c r="G20" s="2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s="11" customFormat="1" ht="15.75" x14ac:dyDescent="0.25">
      <c r="A21" s="95" t="s">
        <v>36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"/>
      <c r="AF21" s="9"/>
      <c r="AG21" s="10"/>
      <c r="AH21" s="10"/>
      <c r="AI21" s="10"/>
      <c r="AJ21" s="10"/>
      <c r="AK21" s="10"/>
    </row>
    <row r="22" spans="1:37" s="11" customFormat="1" x14ac:dyDescent="0.25">
      <c r="A22" s="96" t="s">
        <v>52</v>
      </c>
      <c r="B22" s="96" t="s">
        <v>40</v>
      </c>
      <c r="C22" s="96" t="s">
        <v>120</v>
      </c>
      <c r="D22" s="96" t="s">
        <v>34</v>
      </c>
      <c r="E22" s="96" t="s">
        <v>121</v>
      </c>
      <c r="F22" s="96" t="s">
        <v>122</v>
      </c>
      <c r="G22" s="96" t="s">
        <v>11</v>
      </c>
      <c r="H22" s="96" t="s">
        <v>6</v>
      </c>
      <c r="I22" s="96" t="s">
        <v>132</v>
      </c>
      <c r="J22" s="96" t="s">
        <v>53</v>
      </c>
      <c r="K22" s="96" t="s">
        <v>124</v>
      </c>
      <c r="L22" s="96" t="s">
        <v>5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 t="s">
        <v>33</v>
      </c>
      <c r="AC22" s="96" t="s">
        <v>41</v>
      </c>
      <c r="AD22" s="96" t="s">
        <v>2</v>
      </c>
      <c r="AE22" s="10"/>
      <c r="AF22" s="10"/>
      <c r="AG22" s="10"/>
      <c r="AH22" s="10"/>
      <c r="AI22" s="10"/>
      <c r="AJ22" s="10"/>
      <c r="AK22" s="10"/>
    </row>
    <row r="23" spans="1:37" s="11" customForma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8" t="s">
        <v>55</v>
      </c>
      <c r="M23" s="98"/>
      <c r="N23" s="96" t="s">
        <v>56</v>
      </c>
      <c r="O23" s="96"/>
      <c r="P23" s="96" t="s">
        <v>57</v>
      </c>
      <c r="Q23" s="96"/>
      <c r="R23" s="96" t="s">
        <v>58</v>
      </c>
      <c r="S23" s="96"/>
      <c r="T23" s="96" t="s">
        <v>59</v>
      </c>
      <c r="U23" s="96"/>
      <c r="V23" s="96" t="s">
        <v>32</v>
      </c>
      <c r="W23" s="96"/>
      <c r="X23" s="96" t="s">
        <v>125</v>
      </c>
      <c r="Y23" s="96"/>
      <c r="Z23" s="96" t="s">
        <v>126</v>
      </c>
      <c r="AA23" s="96"/>
      <c r="AB23" s="96"/>
      <c r="AC23" s="96"/>
      <c r="AD23" s="96"/>
      <c r="AE23" s="10"/>
      <c r="AF23" s="10"/>
      <c r="AG23" s="10"/>
      <c r="AH23" s="10"/>
      <c r="AI23" s="10"/>
      <c r="AJ23" s="10"/>
      <c r="AK23" s="10"/>
    </row>
    <row r="24" spans="1:37" s="11" customForma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75" t="s">
        <v>1</v>
      </c>
      <c r="M24" s="75" t="s">
        <v>0</v>
      </c>
      <c r="N24" s="75" t="s">
        <v>1</v>
      </c>
      <c r="O24" s="75" t="s">
        <v>0</v>
      </c>
      <c r="P24" s="75" t="s">
        <v>1</v>
      </c>
      <c r="Q24" s="75" t="s">
        <v>0</v>
      </c>
      <c r="R24" s="75" t="s">
        <v>1</v>
      </c>
      <c r="S24" s="75" t="s">
        <v>0</v>
      </c>
      <c r="T24" s="75" t="s">
        <v>1</v>
      </c>
      <c r="U24" s="75" t="s">
        <v>0</v>
      </c>
      <c r="V24" s="75" t="s">
        <v>1</v>
      </c>
      <c r="W24" s="75" t="s">
        <v>0</v>
      </c>
      <c r="X24" s="75" t="s">
        <v>1</v>
      </c>
      <c r="Y24" s="75" t="s">
        <v>0</v>
      </c>
      <c r="Z24" s="75" t="s">
        <v>1</v>
      </c>
      <c r="AA24" s="75" t="s">
        <v>0</v>
      </c>
      <c r="AB24" s="96"/>
      <c r="AC24" s="96"/>
      <c r="AD24" s="96"/>
      <c r="AE24" s="10"/>
      <c r="AF24" s="10"/>
      <c r="AG24" s="10"/>
      <c r="AH24" s="10"/>
      <c r="AI24" s="10"/>
      <c r="AJ24" s="10"/>
      <c r="AK24" s="10"/>
    </row>
    <row r="25" spans="1:37" s="30" customFormat="1" ht="25.5" x14ac:dyDescent="0.25">
      <c r="A25" s="92">
        <v>2</v>
      </c>
      <c r="B25" s="93" t="s">
        <v>146</v>
      </c>
      <c r="C25" s="92" t="s">
        <v>47</v>
      </c>
      <c r="D25" s="86" t="s">
        <v>62</v>
      </c>
      <c r="E25" s="93" t="s">
        <v>69</v>
      </c>
      <c r="F25" s="84" t="s">
        <v>50</v>
      </c>
      <c r="G25" s="88">
        <v>100000</v>
      </c>
      <c r="H25" s="92">
        <v>2</v>
      </c>
      <c r="I25" s="17"/>
      <c r="J25" s="15" t="s">
        <v>133</v>
      </c>
      <c r="K25" s="14" t="s">
        <v>43</v>
      </c>
      <c r="L25" s="26">
        <v>42233</v>
      </c>
      <c r="M25" s="18"/>
      <c r="N25" s="27">
        <f>L25+14</f>
        <v>42247</v>
      </c>
      <c r="O25" s="18"/>
      <c r="P25" s="27">
        <f>N25+2</f>
        <v>42249</v>
      </c>
      <c r="Q25" s="18"/>
      <c r="R25" s="26">
        <f>P25+21</f>
        <v>42270</v>
      </c>
      <c r="S25" s="18"/>
      <c r="T25" s="27">
        <f>R25+7</f>
        <v>42277</v>
      </c>
      <c r="U25" s="18"/>
      <c r="V25" s="27">
        <f>T25+14</f>
        <v>42291</v>
      </c>
      <c r="W25" s="28"/>
      <c r="X25" s="27">
        <f>V25+7</f>
        <v>42298</v>
      </c>
      <c r="Y25" s="28"/>
      <c r="Z25" s="27">
        <f>X25+28</f>
        <v>42326</v>
      </c>
      <c r="AA25" s="15"/>
      <c r="AB25" s="15"/>
      <c r="AC25" s="15"/>
      <c r="AD25" s="15"/>
      <c r="AE25" s="29"/>
      <c r="AF25" s="29"/>
      <c r="AG25" s="29"/>
      <c r="AH25" s="29"/>
      <c r="AI25" s="29"/>
      <c r="AJ25" s="29"/>
      <c r="AK25" s="29"/>
    </row>
    <row r="26" spans="1:37" s="11" customFormat="1" ht="25.5" x14ac:dyDescent="0.25">
      <c r="A26" s="21" t="s">
        <v>73</v>
      </c>
      <c r="B26" s="17" t="s">
        <v>72</v>
      </c>
      <c r="C26" s="89" t="s">
        <v>45</v>
      </c>
      <c r="D26" s="19" t="s">
        <v>62</v>
      </c>
      <c r="E26" s="15" t="s">
        <v>69</v>
      </c>
      <c r="F26" s="17" t="s">
        <v>50</v>
      </c>
      <c r="G26" s="16">
        <v>6175000</v>
      </c>
      <c r="H26" s="21" t="s">
        <v>73</v>
      </c>
      <c r="I26" s="17" t="s">
        <v>42</v>
      </c>
      <c r="J26" s="17" t="s">
        <v>135</v>
      </c>
      <c r="K26" s="17" t="s">
        <v>43</v>
      </c>
      <c r="L26" s="18">
        <f t="shared" ref="L26:L30" si="5">N26-14</f>
        <v>42205</v>
      </c>
      <c r="M26" s="18"/>
      <c r="N26" s="18">
        <f>P26-14</f>
        <v>42219</v>
      </c>
      <c r="O26" s="18"/>
      <c r="P26" s="32">
        <f>R26-105</f>
        <v>42233</v>
      </c>
      <c r="Q26" s="18"/>
      <c r="R26" s="18">
        <f>T26-42</f>
        <v>42338</v>
      </c>
      <c r="S26" s="18"/>
      <c r="T26" s="18">
        <f>V26-14</f>
        <v>42380</v>
      </c>
      <c r="U26" s="19"/>
      <c r="V26" s="18">
        <f>X26-25</f>
        <v>42394</v>
      </c>
      <c r="W26" s="19"/>
      <c r="X26" s="18">
        <v>42419</v>
      </c>
      <c r="Y26" s="19"/>
      <c r="Z26" s="18">
        <v>42825</v>
      </c>
      <c r="AA26" s="19"/>
      <c r="AB26" s="17"/>
      <c r="AC26" s="17"/>
      <c r="AD26" s="76"/>
      <c r="AE26" s="10"/>
      <c r="AF26" s="10"/>
      <c r="AG26" s="10"/>
      <c r="AH26" s="10"/>
      <c r="AI26" s="10"/>
      <c r="AJ26" s="10"/>
      <c r="AK26" s="10"/>
    </row>
    <row r="27" spans="1:37" ht="25.5" x14ac:dyDescent="0.25">
      <c r="A27" s="21" t="s">
        <v>75</v>
      </c>
      <c r="B27" s="84" t="s">
        <v>147</v>
      </c>
      <c r="C27" s="89" t="s">
        <v>44</v>
      </c>
      <c r="D27" s="19" t="s">
        <v>62</v>
      </c>
      <c r="E27" s="15" t="s">
        <v>69</v>
      </c>
      <c r="F27" s="17" t="s">
        <v>49</v>
      </c>
      <c r="G27" s="16">
        <v>40000</v>
      </c>
      <c r="H27" s="21" t="s">
        <v>75</v>
      </c>
      <c r="I27" s="17" t="s">
        <v>42</v>
      </c>
      <c r="J27" s="17" t="s">
        <v>76</v>
      </c>
      <c r="K27" s="17" t="s">
        <v>43</v>
      </c>
      <c r="L27" s="18">
        <v>42226</v>
      </c>
      <c r="M27" s="19"/>
      <c r="N27" s="18">
        <v>42244</v>
      </c>
      <c r="O27" s="19"/>
      <c r="P27" s="23" t="s">
        <v>67</v>
      </c>
      <c r="Q27" s="23" t="s">
        <v>67</v>
      </c>
      <c r="R27" s="23" t="s">
        <v>67</v>
      </c>
      <c r="S27" s="23" t="s">
        <v>67</v>
      </c>
      <c r="T27" s="18">
        <v>42247</v>
      </c>
      <c r="U27" s="19"/>
      <c r="V27" s="18">
        <v>42268</v>
      </c>
      <c r="W27" s="19"/>
      <c r="X27" s="18">
        <v>42276</v>
      </c>
      <c r="Y27" s="33"/>
      <c r="Z27" s="18">
        <v>42338</v>
      </c>
      <c r="AA27" s="19"/>
      <c r="AB27" s="17"/>
      <c r="AC27" s="17"/>
      <c r="AD27" s="17"/>
      <c r="AE27" s="10"/>
      <c r="AF27" s="10"/>
      <c r="AG27" s="10"/>
      <c r="AH27" s="10"/>
      <c r="AI27" s="10"/>
      <c r="AJ27" s="10"/>
      <c r="AK27" s="10"/>
    </row>
    <row r="28" spans="1:37" ht="25.5" x14ac:dyDescent="0.25">
      <c r="A28" s="21" t="s">
        <v>113</v>
      </c>
      <c r="B28" s="17" t="s">
        <v>114</v>
      </c>
      <c r="C28" s="89" t="s">
        <v>46</v>
      </c>
      <c r="D28" s="19" t="s">
        <v>62</v>
      </c>
      <c r="E28" s="15" t="s">
        <v>69</v>
      </c>
      <c r="F28" s="17" t="s">
        <v>49</v>
      </c>
      <c r="G28" s="16">
        <v>525000</v>
      </c>
      <c r="H28" s="21" t="s">
        <v>115</v>
      </c>
      <c r="I28" s="17" t="s">
        <v>42</v>
      </c>
      <c r="J28" s="17" t="s">
        <v>79</v>
      </c>
      <c r="K28" s="17" t="s">
        <v>43</v>
      </c>
      <c r="L28" s="18">
        <v>42237</v>
      </c>
      <c r="M28" s="19"/>
      <c r="N28" s="18">
        <f>L28+14</f>
        <v>42251</v>
      </c>
      <c r="O28" s="19"/>
      <c r="P28" s="18">
        <f>N28+2</f>
        <v>42253</v>
      </c>
      <c r="Q28" s="19"/>
      <c r="R28" s="18">
        <f>P28+28</f>
        <v>42281</v>
      </c>
      <c r="S28" s="19"/>
      <c r="T28" s="18">
        <f>R28+7</f>
        <v>42288</v>
      </c>
      <c r="U28" s="19"/>
      <c r="V28" s="18">
        <f>T28+14</f>
        <v>42302</v>
      </c>
      <c r="W28" s="19"/>
      <c r="X28" s="18">
        <f>V28+7</f>
        <v>42309</v>
      </c>
      <c r="Y28" s="19"/>
      <c r="Z28" s="18">
        <f>X28+30</f>
        <v>42339</v>
      </c>
      <c r="AA28" s="18"/>
      <c r="AB28" s="17"/>
      <c r="AC28" s="17"/>
      <c r="AD28" s="17"/>
      <c r="AE28" s="10"/>
      <c r="AF28" s="10"/>
      <c r="AG28" s="10"/>
      <c r="AH28" s="10"/>
      <c r="AI28" s="10"/>
      <c r="AJ28" s="10"/>
      <c r="AK28" s="10"/>
    </row>
    <row r="29" spans="1:37" ht="26.25" x14ac:dyDescent="0.25">
      <c r="A29" s="21" t="s">
        <v>127</v>
      </c>
      <c r="B29" s="22" t="s">
        <v>136</v>
      </c>
      <c r="C29" s="85" t="s">
        <v>45</v>
      </c>
      <c r="D29" s="86" t="s">
        <v>62</v>
      </c>
      <c r="E29" s="87" t="s">
        <v>63</v>
      </c>
      <c r="F29" s="84" t="s">
        <v>50</v>
      </c>
      <c r="G29" s="88">
        <v>235400</v>
      </c>
      <c r="H29" s="21" t="s">
        <v>127</v>
      </c>
      <c r="I29" s="17" t="s">
        <v>42</v>
      </c>
      <c r="J29" s="17" t="s">
        <v>116</v>
      </c>
      <c r="K29" s="17" t="s">
        <v>43</v>
      </c>
      <c r="L29" s="18">
        <f>L11+21</f>
        <v>42261</v>
      </c>
      <c r="M29" s="19"/>
      <c r="N29" s="18">
        <f>N11+21</f>
        <v>42279</v>
      </c>
      <c r="O29" s="19"/>
      <c r="P29" s="18">
        <f>P11+21</f>
        <v>42282</v>
      </c>
      <c r="Q29" s="19"/>
      <c r="R29" s="18">
        <f>R11+21</f>
        <v>42314</v>
      </c>
      <c r="S29" s="19"/>
      <c r="T29" s="18">
        <f>T11+21</f>
        <v>42338</v>
      </c>
      <c r="U29" s="19"/>
      <c r="V29" s="18">
        <f>V11+21</f>
        <v>42363</v>
      </c>
      <c r="W29" s="19"/>
      <c r="X29" s="18">
        <f>X11+21</f>
        <v>42377</v>
      </c>
      <c r="Y29" s="19"/>
      <c r="Z29" s="18">
        <f>Z11+21</f>
        <v>42572</v>
      </c>
      <c r="AA29" s="19"/>
      <c r="AB29" s="17"/>
      <c r="AC29" s="17"/>
      <c r="AD29" s="17"/>
      <c r="AE29" s="10"/>
      <c r="AF29" s="10"/>
      <c r="AG29" s="10"/>
      <c r="AH29" s="10"/>
      <c r="AI29" s="10"/>
      <c r="AJ29" s="10"/>
      <c r="AK29" s="10"/>
    </row>
    <row r="30" spans="1:37" ht="25.5" x14ac:dyDescent="0.25">
      <c r="A30" s="21" t="s">
        <v>74</v>
      </c>
      <c r="B30" s="22" t="s">
        <v>117</v>
      </c>
      <c r="C30" s="21" t="s">
        <v>45</v>
      </c>
      <c r="D30" s="19" t="s">
        <v>62</v>
      </c>
      <c r="E30" s="15" t="s">
        <v>69</v>
      </c>
      <c r="F30" s="17" t="s">
        <v>50</v>
      </c>
      <c r="G30" s="16">
        <v>2500000</v>
      </c>
      <c r="H30" s="21" t="s">
        <v>74</v>
      </c>
      <c r="I30" s="17" t="s">
        <v>42</v>
      </c>
      <c r="J30" s="17" t="s">
        <v>80</v>
      </c>
      <c r="K30" s="17" t="s">
        <v>43</v>
      </c>
      <c r="L30" s="18">
        <f t="shared" si="5"/>
        <v>42211</v>
      </c>
      <c r="M30" s="18">
        <v>42219</v>
      </c>
      <c r="N30" s="18">
        <f>P30-7</f>
        <v>42225</v>
      </c>
      <c r="O30" s="19"/>
      <c r="P30" s="18">
        <f>R30-42</f>
        <v>42232</v>
      </c>
      <c r="Q30" s="19"/>
      <c r="R30" s="18">
        <f>T30-21</f>
        <v>42274</v>
      </c>
      <c r="S30" s="19"/>
      <c r="T30" s="18">
        <f>V30-7</f>
        <v>42295</v>
      </c>
      <c r="U30" s="19"/>
      <c r="V30" s="18">
        <f t="shared" ref="V30" si="6">X30-7</f>
        <v>42302</v>
      </c>
      <c r="W30" s="19"/>
      <c r="X30" s="18">
        <v>42309</v>
      </c>
      <c r="Y30" s="19"/>
      <c r="Z30" s="18">
        <v>42521</v>
      </c>
      <c r="AA30" s="19"/>
      <c r="AB30" s="17"/>
      <c r="AC30" s="17"/>
      <c r="AD30" s="17"/>
      <c r="AE30" s="10"/>
      <c r="AF30" s="10"/>
      <c r="AG30" s="10"/>
      <c r="AH30" s="10"/>
      <c r="AI30" s="10"/>
      <c r="AJ30" s="10"/>
      <c r="AK30" s="10"/>
    </row>
    <row r="31" spans="1:37" s="11" customFormat="1" x14ac:dyDescent="0.25">
      <c r="A31" s="12"/>
      <c r="B31" s="80"/>
      <c r="C31" s="34"/>
      <c r="D31" s="12"/>
      <c r="E31" s="12"/>
      <c r="F31" s="12"/>
      <c r="G31" s="3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0"/>
      <c r="AF31" s="10"/>
      <c r="AG31" s="10"/>
      <c r="AH31" s="10"/>
      <c r="AI31" s="10"/>
      <c r="AJ31" s="10"/>
      <c r="AK31" s="10"/>
    </row>
    <row r="32" spans="1:37" s="11" customFormat="1" ht="15.75" x14ac:dyDescent="0.25">
      <c r="A32" s="95" t="s">
        <v>35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AF32" s="97"/>
      <c r="AG32" s="97"/>
      <c r="AH32" s="97"/>
      <c r="AI32" s="12"/>
      <c r="AJ32" s="12"/>
      <c r="AK32" s="12"/>
    </row>
    <row r="33" spans="1:37" s="11" customFormat="1" x14ac:dyDescent="0.25">
      <c r="A33" s="96" t="s">
        <v>52</v>
      </c>
      <c r="B33" s="96" t="s">
        <v>40</v>
      </c>
      <c r="C33" s="96" t="s">
        <v>120</v>
      </c>
      <c r="D33" s="96" t="s">
        <v>34</v>
      </c>
      <c r="E33" s="96" t="s">
        <v>121</v>
      </c>
      <c r="F33" s="96" t="s">
        <v>122</v>
      </c>
      <c r="G33" s="96" t="s">
        <v>11</v>
      </c>
      <c r="H33" s="96" t="s">
        <v>6</v>
      </c>
      <c r="I33" s="96" t="s">
        <v>132</v>
      </c>
      <c r="J33" s="96" t="s">
        <v>53</v>
      </c>
      <c r="K33" s="96" t="s">
        <v>124</v>
      </c>
      <c r="L33" s="96" t="s">
        <v>5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 t="s">
        <v>33</v>
      </c>
      <c r="AC33" s="96" t="s">
        <v>54</v>
      </c>
      <c r="AD33" s="96" t="s">
        <v>2</v>
      </c>
      <c r="AE33" s="10"/>
      <c r="AF33" s="10"/>
      <c r="AG33" s="10"/>
      <c r="AH33" s="10"/>
      <c r="AI33" s="10"/>
      <c r="AJ33" s="12"/>
      <c r="AK33" s="12"/>
    </row>
    <row r="34" spans="1:37" s="11" customForma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8" t="s">
        <v>55</v>
      </c>
      <c r="M34" s="98"/>
      <c r="N34" s="98" t="s">
        <v>81</v>
      </c>
      <c r="O34" s="98"/>
      <c r="P34" s="96" t="s">
        <v>57</v>
      </c>
      <c r="Q34" s="96"/>
      <c r="R34" s="96" t="s">
        <v>58</v>
      </c>
      <c r="S34" s="96"/>
      <c r="T34" s="96" t="s">
        <v>59</v>
      </c>
      <c r="U34" s="96"/>
      <c r="V34" s="96" t="s">
        <v>32</v>
      </c>
      <c r="W34" s="96"/>
      <c r="X34" s="96" t="s">
        <v>125</v>
      </c>
      <c r="Y34" s="96"/>
      <c r="Z34" s="96" t="s">
        <v>126</v>
      </c>
      <c r="AA34" s="96"/>
      <c r="AB34" s="96"/>
      <c r="AC34" s="96"/>
      <c r="AD34" s="96"/>
      <c r="AE34" s="10"/>
      <c r="AF34" s="10"/>
      <c r="AG34" s="10"/>
      <c r="AH34" s="10"/>
      <c r="AI34" s="10"/>
      <c r="AJ34" s="12"/>
      <c r="AK34" s="12"/>
    </row>
    <row r="35" spans="1:37" s="11" customFormat="1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75" t="s">
        <v>1</v>
      </c>
      <c r="M35" s="75" t="s">
        <v>0</v>
      </c>
      <c r="N35" s="75" t="s">
        <v>1</v>
      </c>
      <c r="O35" s="75" t="s">
        <v>0</v>
      </c>
      <c r="P35" s="75" t="s">
        <v>1</v>
      </c>
      <c r="Q35" s="75" t="s">
        <v>0</v>
      </c>
      <c r="R35" s="75" t="s">
        <v>1</v>
      </c>
      <c r="S35" s="75" t="s">
        <v>0</v>
      </c>
      <c r="T35" s="75" t="s">
        <v>1</v>
      </c>
      <c r="U35" s="75" t="s">
        <v>0</v>
      </c>
      <c r="V35" s="75" t="s">
        <v>1</v>
      </c>
      <c r="W35" s="75" t="s">
        <v>0</v>
      </c>
      <c r="X35" s="75" t="s">
        <v>1</v>
      </c>
      <c r="Y35" s="75" t="s">
        <v>0</v>
      </c>
      <c r="Z35" s="75" t="s">
        <v>1</v>
      </c>
      <c r="AA35" s="75" t="s">
        <v>0</v>
      </c>
      <c r="AB35" s="96"/>
      <c r="AC35" s="96"/>
      <c r="AD35" s="96"/>
      <c r="AE35" s="10"/>
      <c r="AF35" s="10"/>
      <c r="AG35" s="10"/>
      <c r="AH35" s="10"/>
      <c r="AI35" s="10"/>
      <c r="AJ35" s="12"/>
      <c r="AK35" s="12"/>
    </row>
    <row r="36" spans="1:37" s="20" customFormat="1" ht="25.5" x14ac:dyDescent="0.25">
      <c r="A36" s="19" t="s">
        <v>68</v>
      </c>
      <c r="B36" s="15" t="s">
        <v>148</v>
      </c>
      <c r="C36" s="19" t="s">
        <v>47</v>
      </c>
      <c r="D36" s="31" t="s">
        <v>62</v>
      </c>
      <c r="E36" s="19" t="s">
        <v>63</v>
      </c>
      <c r="F36" s="15" t="s">
        <v>66</v>
      </c>
      <c r="G36" s="16">
        <v>50000</v>
      </c>
      <c r="H36" s="19" t="s">
        <v>68</v>
      </c>
      <c r="I36" s="84" t="s">
        <v>149</v>
      </c>
      <c r="J36" s="17" t="s">
        <v>150</v>
      </c>
      <c r="K36" s="15" t="s">
        <v>43</v>
      </c>
      <c r="L36" s="18">
        <v>42237</v>
      </c>
      <c r="M36" s="19"/>
      <c r="N36" s="18">
        <f>L36+7</f>
        <v>42244</v>
      </c>
      <c r="O36" s="19"/>
      <c r="P36" s="18">
        <f>N36+3</f>
        <v>42247</v>
      </c>
      <c r="Q36" s="19"/>
      <c r="R36" s="18">
        <f>P36+4</f>
        <v>42251</v>
      </c>
      <c r="S36" s="19"/>
      <c r="T36" s="18">
        <f>R36+3</f>
        <v>42254</v>
      </c>
      <c r="U36" s="19"/>
      <c r="V36" s="18">
        <f>T36+7</f>
        <v>42261</v>
      </c>
      <c r="W36" s="19"/>
      <c r="X36" s="18">
        <f>V36+3</f>
        <v>42264</v>
      </c>
      <c r="Y36" s="19"/>
      <c r="Z36" s="18">
        <f>X36+5</f>
        <v>42269</v>
      </c>
      <c r="AA36" s="19"/>
      <c r="AB36" s="19"/>
      <c r="AC36" s="19"/>
      <c r="AD36" s="19"/>
      <c r="AE36" s="10"/>
      <c r="AF36" s="10"/>
      <c r="AG36" s="10"/>
      <c r="AH36" s="10"/>
      <c r="AI36" s="10"/>
      <c r="AJ36" s="12"/>
      <c r="AK36" s="12"/>
    </row>
    <row r="37" spans="1:37" s="11" customFormat="1" x14ac:dyDescent="0.25">
      <c r="A37" s="36"/>
      <c r="B37" s="81"/>
      <c r="C37" s="37"/>
      <c r="D37" s="37"/>
      <c r="E37" s="36"/>
      <c r="F37" s="36"/>
      <c r="G37" s="38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0"/>
      <c r="AF37" s="10"/>
      <c r="AG37" s="10"/>
      <c r="AH37" s="10"/>
      <c r="AI37" s="10"/>
      <c r="AJ37" s="10"/>
      <c r="AK37" s="10"/>
    </row>
    <row r="38" spans="1:37" s="11" customFormat="1" ht="15.75" x14ac:dyDescent="0.25">
      <c r="A38" s="95" t="s">
        <v>31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39"/>
      <c r="AH38" s="39"/>
      <c r="AI38" s="39"/>
      <c r="AJ38" s="39"/>
      <c r="AK38" s="39"/>
    </row>
    <row r="39" spans="1:37" s="11" customFormat="1" x14ac:dyDescent="0.25">
      <c r="A39" s="96" t="s">
        <v>52</v>
      </c>
      <c r="B39" s="96" t="s">
        <v>40</v>
      </c>
      <c r="C39" s="96" t="s">
        <v>120</v>
      </c>
      <c r="D39" s="96" t="s">
        <v>7</v>
      </c>
      <c r="E39" s="96" t="s">
        <v>122</v>
      </c>
      <c r="F39" s="96" t="s">
        <v>11</v>
      </c>
      <c r="G39" s="96" t="s">
        <v>6</v>
      </c>
      <c r="H39" s="96" t="s">
        <v>132</v>
      </c>
      <c r="I39" s="96" t="s">
        <v>124</v>
      </c>
      <c r="J39" s="96" t="s">
        <v>53</v>
      </c>
      <c r="K39" s="96" t="s">
        <v>5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 t="s">
        <v>30</v>
      </c>
      <c r="AH39" s="96" t="s">
        <v>29</v>
      </c>
      <c r="AI39" s="96" t="s">
        <v>84</v>
      </c>
      <c r="AJ39" s="96" t="s">
        <v>28</v>
      </c>
      <c r="AK39" s="96" t="s">
        <v>2</v>
      </c>
    </row>
    <row r="40" spans="1:37" s="11" customFormat="1" ht="24.75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 t="s">
        <v>27</v>
      </c>
      <c r="L40" s="96"/>
      <c r="M40" s="96" t="s">
        <v>85</v>
      </c>
      <c r="N40" s="96"/>
      <c r="O40" s="96" t="s">
        <v>26</v>
      </c>
      <c r="P40" s="96"/>
      <c r="Q40" s="96" t="s">
        <v>25</v>
      </c>
      <c r="R40" s="96"/>
      <c r="S40" s="96" t="s">
        <v>58</v>
      </c>
      <c r="T40" s="96"/>
      <c r="U40" s="96" t="s">
        <v>86</v>
      </c>
      <c r="V40" s="96"/>
      <c r="W40" s="96" t="s">
        <v>24</v>
      </c>
      <c r="X40" s="96"/>
      <c r="Y40" s="96" t="s">
        <v>23</v>
      </c>
      <c r="Z40" s="96"/>
      <c r="AA40" s="96" t="s">
        <v>22</v>
      </c>
      <c r="AB40" s="96"/>
      <c r="AC40" s="96" t="s">
        <v>125</v>
      </c>
      <c r="AD40" s="96"/>
      <c r="AE40" s="96" t="s">
        <v>126</v>
      </c>
      <c r="AF40" s="96"/>
      <c r="AG40" s="96"/>
      <c r="AH40" s="96"/>
      <c r="AI40" s="96"/>
      <c r="AJ40" s="96"/>
      <c r="AK40" s="96"/>
    </row>
    <row r="41" spans="1:37" s="11" customFormat="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75" t="s">
        <v>1</v>
      </c>
      <c r="L41" s="75" t="s">
        <v>0</v>
      </c>
      <c r="M41" s="75" t="s">
        <v>1</v>
      </c>
      <c r="N41" s="75" t="s">
        <v>0</v>
      </c>
      <c r="O41" s="75" t="s">
        <v>1</v>
      </c>
      <c r="P41" s="75" t="s">
        <v>0</v>
      </c>
      <c r="Q41" s="75" t="s">
        <v>1</v>
      </c>
      <c r="R41" s="75" t="s">
        <v>0</v>
      </c>
      <c r="S41" s="75" t="s">
        <v>1</v>
      </c>
      <c r="T41" s="75" t="s">
        <v>0</v>
      </c>
      <c r="U41" s="75" t="s">
        <v>1</v>
      </c>
      <c r="V41" s="75" t="s">
        <v>0</v>
      </c>
      <c r="W41" s="75" t="s">
        <v>1</v>
      </c>
      <c r="X41" s="75" t="s">
        <v>0</v>
      </c>
      <c r="Y41" s="75" t="s">
        <v>1</v>
      </c>
      <c r="Z41" s="75" t="s">
        <v>0</v>
      </c>
      <c r="AA41" s="75" t="s">
        <v>1</v>
      </c>
      <c r="AB41" s="75" t="s">
        <v>0</v>
      </c>
      <c r="AC41" s="75" t="s">
        <v>1</v>
      </c>
      <c r="AD41" s="75" t="s">
        <v>0</v>
      </c>
      <c r="AE41" s="75" t="s">
        <v>1</v>
      </c>
      <c r="AF41" s="75" t="s">
        <v>0</v>
      </c>
      <c r="AG41" s="96"/>
      <c r="AH41" s="96"/>
      <c r="AI41" s="96"/>
      <c r="AJ41" s="96"/>
      <c r="AK41" s="96"/>
    </row>
    <row r="42" spans="1:37" ht="25.5" x14ac:dyDescent="0.25">
      <c r="A42" s="23" t="s">
        <v>75</v>
      </c>
      <c r="B42" s="43" t="s">
        <v>118</v>
      </c>
      <c r="C42" s="19" t="s">
        <v>87</v>
      </c>
      <c r="D42" s="19" t="s">
        <v>62</v>
      </c>
      <c r="E42" s="17" t="s">
        <v>66</v>
      </c>
      <c r="F42" s="16">
        <v>140000</v>
      </c>
      <c r="G42" s="23" t="s">
        <v>75</v>
      </c>
      <c r="H42" s="17" t="s">
        <v>42</v>
      </c>
      <c r="I42" s="17" t="s">
        <v>43</v>
      </c>
      <c r="J42" s="17" t="s">
        <v>119</v>
      </c>
      <c r="K42" s="23" t="s">
        <v>67</v>
      </c>
      <c r="L42" s="23" t="s">
        <v>67</v>
      </c>
      <c r="M42" s="23" t="s">
        <v>67</v>
      </c>
      <c r="N42" s="23" t="s">
        <v>67</v>
      </c>
      <c r="O42" s="23" t="s">
        <v>67</v>
      </c>
      <c r="P42" s="23" t="s">
        <v>67</v>
      </c>
      <c r="Q42" s="18">
        <v>42282</v>
      </c>
      <c r="R42" s="19"/>
      <c r="S42" s="18">
        <f>Q42+21</f>
        <v>42303</v>
      </c>
      <c r="T42" s="19"/>
      <c r="U42" s="18">
        <f>S42+14</f>
        <v>42317</v>
      </c>
      <c r="V42" s="19"/>
      <c r="W42" s="18">
        <f>U42+21</f>
        <v>42338</v>
      </c>
      <c r="X42" s="18"/>
      <c r="Y42" s="18">
        <f>W42+7</f>
        <v>42345</v>
      </c>
      <c r="Z42" s="19"/>
      <c r="AA42" s="18">
        <f>Y42+14</f>
        <v>42359</v>
      </c>
      <c r="AB42" s="17"/>
      <c r="AC42" s="40">
        <f>AA42+7</f>
        <v>42366</v>
      </c>
      <c r="AD42" s="41"/>
      <c r="AE42" s="42">
        <v>42343</v>
      </c>
      <c r="AF42" s="19"/>
      <c r="AG42" s="17"/>
      <c r="AH42" s="17"/>
      <c r="AI42" s="17"/>
      <c r="AJ42" s="17"/>
      <c r="AK42" s="17"/>
    </row>
    <row r="43" spans="1:37" s="11" customFormat="1" x14ac:dyDescent="0.25">
      <c r="A43" s="23" t="s">
        <v>75</v>
      </c>
      <c r="B43" s="43" t="s">
        <v>89</v>
      </c>
      <c r="C43" s="89" t="s">
        <v>48</v>
      </c>
      <c r="D43" s="19" t="s">
        <v>62</v>
      </c>
      <c r="E43" s="17" t="s">
        <v>66</v>
      </c>
      <c r="F43" s="16">
        <v>70950</v>
      </c>
      <c r="G43" s="23" t="s">
        <v>75</v>
      </c>
      <c r="H43" s="17" t="s">
        <v>42</v>
      </c>
      <c r="I43" s="17" t="s">
        <v>43</v>
      </c>
      <c r="J43" s="17" t="s">
        <v>90</v>
      </c>
      <c r="K43" s="19" t="s">
        <v>67</v>
      </c>
      <c r="L43" s="19" t="s">
        <v>67</v>
      </c>
      <c r="M43" s="19" t="s">
        <v>67</v>
      </c>
      <c r="N43" s="19" t="s">
        <v>67</v>
      </c>
      <c r="O43" s="19" t="s">
        <v>67</v>
      </c>
      <c r="P43" s="19" t="s">
        <v>67</v>
      </c>
      <c r="Q43" s="19" t="s">
        <v>67</v>
      </c>
      <c r="R43" s="19" t="s">
        <v>67</v>
      </c>
      <c r="S43" s="19" t="s">
        <v>67</v>
      </c>
      <c r="T43" s="19" t="s">
        <v>67</v>
      </c>
      <c r="U43" s="19" t="s">
        <v>67</v>
      </c>
      <c r="V43" s="19" t="s">
        <v>67</v>
      </c>
      <c r="W43" s="19" t="s">
        <v>67</v>
      </c>
      <c r="X43" s="19" t="s">
        <v>67</v>
      </c>
      <c r="Y43" s="19" t="s">
        <v>67</v>
      </c>
      <c r="Z43" s="19" t="s">
        <v>67</v>
      </c>
      <c r="AA43" s="18">
        <f>AC43-7</f>
        <v>42271</v>
      </c>
      <c r="AB43" s="19"/>
      <c r="AC43" s="18">
        <v>42278</v>
      </c>
      <c r="AD43" s="19"/>
      <c r="AE43" s="18">
        <v>42825</v>
      </c>
      <c r="AF43" s="19"/>
      <c r="AG43" s="17"/>
      <c r="AH43" s="17" t="s">
        <v>134</v>
      </c>
      <c r="AI43" s="17"/>
      <c r="AJ43" s="17"/>
      <c r="AK43" s="17"/>
    </row>
    <row r="44" spans="1:37" s="11" customFormat="1" x14ac:dyDescent="0.25">
      <c r="A44" s="21">
        <v>2</v>
      </c>
      <c r="B44" s="17" t="s">
        <v>137</v>
      </c>
      <c r="C44" s="46" t="s">
        <v>138</v>
      </c>
      <c r="D44" s="19" t="s">
        <v>62</v>
      </c>
      <c r="E44" s="17" t="s">
        <v>66</v>
      </c>
      <c r="F44" s="16">
        <v>218707.5</v>
      </c>
      <c r="G44" s="23">
        <v>2</v>
      </c>
      <c r="H44" s="17" t="s">
        <v>42</v>
      </c>
      <c r="I44" s="17" t="s">
        <v>101</v>
      </c>
      <c r="J44" s="17" t="s">
        <v>139</v>
      </c>
      <c r="K44" s="19" t="s">
        <v>67</v>
      </c>
      <c r="L44" s="19" t="s">
        <v>67</v>
      </c>
      <c r="M44" s="18">
        <v>42146</v>
      </c>
      <c r="N44" s="18">
        <v>42177</v>
      </c>
      <c r="O44" s="18">
        <f>M44+14</f>
        <v>42160</v>
      </c>
      <c r="P44" s="18">
        <v>42195</v>
      </c>
      <c r="Q44" s="18">
        <f>O44+7</f>
        <v>42167</v>
      </c>
      <c r="R44" s="18">
        <v>42200</v>
      </c>
      <c r="S44" s="18">
        <v>42233</v>
      </c>
      <c r="T44" s="19"/>
      <c r="U44" s="18">
        <f>S44+3</f>
        <v>42236</v>
      </c>
      <c r="V44" s="19"/>
      <c r="W44" s="18">
        <f>U44+14</f>
        <v>42250</v>
      </c>
      <c r="X44" s="19"/>
      <c r="Y44" s="45">
        <f>W44+3</f>
        <v>42253</v>
      </c>
      <c r="Z44" s="46"/>
      <c r="AA44" s="45">
        <f>Y44+7</f>
        <v>42260</v>
      </c>
      <c r="AB44" s="46"/>
      <c r="AC44" s="47">
        <f>AA44+3</f>
        <v>42263</v>
      </c>
      <c r="AD44" s="17"/>
      <c r="AE44" s="18">
        <v>42400</v>
      </c>
      <c r="AF44" s="17"/>
      <c r="AG44" s="17"/>
      <c r="AH44" s="17"/>
      <c r="AI44" s="17"/>
      <c r="AJ44" s="48"/>
      <c r="AK44" s="48"/>
    </row>
    <row r="45" spans="1:37" s="54" customFormat="1" x14ac:dyDescent="0.25">
      <c r="A45" s="21">
        <v>2</v>
      </c>
      <c r="B45" s="17" t="s">
        <v>140</v>
      </c>
      <c r="C45" s="46" t="s">
        <v>48</v>
      </c>
      <c r="D45" s="19" t="s">
        <v>62</v>
      </c>
      <c r="E45" s="17" t="s">
        <v>66</v>
      </c>
      <c r="F45" s="16">
        <v>218707.5</v>
      </c>
      <c r="G45" s="23">
        <v>2</v>
      </c>
      <c r="H45" s="17" t="s">
        <v>42</v>
      </c>
      <c r="I45" s="17" t="s">
        <v>43</v>
      </c>
      <c r="J45" s="17" t="s">
        <v>141</v>
      </c>
      <c r="K45" s="17"/>
      <c r="L45" s="49" t="s">
        <v>62</v>
      </c>
      <c r="M45" s="49"/>
      <c r="N45" s="49" t="s">
        <v>62</v>
      </c>
      <c r="O45" s="49"/>
      <c r="P45" s="49" t="s">
        <v>62</v>
      </c>
      <c r="Q45" s="49"/>
      <c r="R45" s="49" t="s">
        <v>62</v>
      </c>
      <c r="S45" s="49"/>
      <c r="T45" s="49" t="s">
        <v>62</v>
      </c>
      <c r="U45" s="49"/>
      <c r="V45" s="49" t="s">
        <v>62</v>
      </c>
      <c r="W45" s="49"/>
      <c r="X45" s="49" t="s">
        <v>62</v>
      </c>
      <c r="Y45" s="49"/>
      <c r="Z45" s="49" t="s">
        <v>62</v>
      </c>
      <c r="AA45" s="49"/>
      <c r="AB45" s="49"/>
      <c r="AC45" s="50"/>
      <c r="AD45" s="51"/>
      <c r="AE45" s="52"/>
      <c r="AF45" s="52"/>
      <c r="AG45" s="52"/>
      <c r="AH45" s="52"/>
      <c r="AI45" s="52"/>
      <c r="AJ45" s="53"/>
      <c r="AK45" s="17"/>
    </row>
    <row r="46" spans="1:37" x14ac:dyDescent="0.25">
      <c r="A46" s="23" t="s">
        <v>75</v>
      </c>
      <c r="B46" s="84" t="s">
        <v>151</v>
      </c>
      <c r="C46" s="19" t="s">
        <v>138</v>
      </c>
      <c r="D46" s="19" t="s">
        <v>62</v>
      </c>
      <c r="E46" s="17" t="s">
        <v>66</v>
      </c>
      <c r="F46" s="16">
        <v>280000</v>
      </c>
      <c r="G46" s="23" t="s">
        <v>75</v>
      </c>
      <c r="H46" s="17" t="s">
        <v>42</v>
      </c>
      <c r="I46" s="17" t="s">
        <v>43</v>
      </c>
      <c r="J46" s="84" t="s">
        <v>82</v>
      </c>
      <c r="K46" s="18">
        <v>42282</v>
      </c>
      <c r="L46" s="19"/>
      <c r="M46" s="18">
        <f>K46+35</f>
        <v>42317</v>
      </c>
      <c r="N46" s="19"/>
      <c r="O46" s="18">
        <v>42324</v>
      </c>
      <c r="P46" s="19"/>
      <c r="Q46" s="18">
        <v>42387</v>
      </c>
      <c r="R46" s="19"/>
      <c r="S46" s="18">
        <v>42387</v>
      </c>
      <c r="T46" s="19"/>
      <c r="U46" s="18">
        <f>S46+14</f>
        <v>42401</v>
      </c>
      <c r="V46" s="19"/>
      <c r="W46" s="18">
        <v>42408</v>
      </c>
      <c r="X46" s="18"/>
      <c r="Y46" s="18">
        <v>42422</v>
      </c>
      <c r="Z46" s="19"/>
      <c r="AA46" s="18">
        <v>42430</v>
      </c>
      <c r="AB46" s="17"/>
      <c r="AC46" s="40">
        <f>AA46+7</f>
        <v>42437</v>
      </c>
      <c r="AD46" s="41"/>
      <c r="AE46" s="42">
        <f>AC46+365</f>
        <v>42802</v>
      </c>
      <c r="AF46" s="41"/>
      <c r="AG46" s="41"/>
      <c r="AH46" s="41"/>
      <c r="AI46" s="55"/>
      <c r="AJ46" s="55"/>
      <c r="AK46" s="55"/>
    </row>
    <row r="47" spans="1:37" x14ac:dyDescent="0.25">
      <c r="A47" s="23" t="s">
        <v>75</v>
      </c>
      <c r="B47" s="84" t="s">
        <v>152</v>
      </c>
      <c r="C47" s="19" t="s">
        <v>142</v>
      </c>
      <c r="D47" s="19" t="s">
        <v>62</v>
      </c>
      <c r="E47" s="17" t="s">
        <v>66</v>
      </c>
      <c r="F47" s="16">
        <v>1600000</v>
      </c>
      <c r="G47" s="23" t="s">
        <v>75</v>
      </c>
      <c r="H47" s="17" t="s">
        <v>42</v>
      </c>
      <c r="I47" s="17" t="s">
        <v>43</v>
      </c>
      <c r="J47" s="84" t="s">
        <v>83</v>
      </c>
      <c r="K47" s="18">
        <v>42282</v>
      </c>
      <c r="L47" s="19"/>
      <c r="M47" s="18">
        <f>K47+35</f>
        <v>42317</v>
      </c>
      <c r="N47" s="19"/>
      <c r="O47" s="18">
        <v>42324</v>
      </c>
      <c r="P47" s="19"/>
      <c r="Q47" s="18">
        <v>42387</v>
      </c>
      <c r="R47" s="19"/>
      <c r="S47" s="18">
        <v>42387</v>
      </c>
      <c r="T47" s="19"/>
      <c r="U47" s="18">
        <f>S47+14</f>
        <v>42401</v>
      </c>
      <c r="V47" s="19"/>
      <c r="W47" s="18">
        <v>42408</v>
      </c>
      <c r="X47" s="56"/>
      <c r="Y47" s="18">
        <f>W47+14</f>
        <v>42422</v>
      </c>
      <c r="Z47" s="33"/>
      <c r="AA47" s="18">
        <v>42430</v>
      </c>
      <c r="AB47" s="57"/>
      <c r="AC47" s="40">
        <f>AA47+7</f>
        <v>42437</v>
      </c>
      <c r="AD47" s="41"/>
      <c r="AE47" s="42">
        <f>AC47+730</f>
        <v>43167</v>
      </c>
      <c r="AF47" s="41"/>
      <c r="AG47" s="41"/>
      <c r="AH47" s="41"/>
      <c r="AI47" s="55"/>
      <c r="AJ47" s="55"/>
      <c r="AK47" s="58"/>
    </row>
    <row r="48" spans="1:37" s="11" customFormat="1" x14ac:dyDescent="0.25">
      <c r="A48" s="59"/>
      <c r="B48" s="82"/>
      <c r="C48" s="24"/>
      <c r="D48" s="24"/>
      <c r="E48" s="10"/>
      <c r="F48" s="25"/>
      <c r="G48" s="5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s="11" customFormat="1" ht="15.75" x14ac:dyDescent="0.25">
      <c r="A49" s="95" t="s">
        <v>21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"/>
      <c r="W49" s="9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s="11" customFormat="1" x14ac:dyDescent="0.25">
      <c r="A50" s="96" t="s">
        <v>52</v>
      </c>
      <c r="B50" s="96" t="s">
        <v>40</v>
      </c>
      <c r="C50" s="96" t="s">
        <v>120</v>
      </c>
      <c r="D50" s="96" t="s">
        <v>7</v>
      </c>
      <c r="E50" s="96" t="s">
        <v>11</v>
      </c>
      <c r="F50" s="96" t="s">
        <v>20</v>
      </c>
      <c r="G50" s="96" t="s">
        <v>6</v>
      </c>
      <c r="H50" s="96" t="s">
        <v>132</v>
      </c>
      <c r="I50" s="96" t="s">
        <v>124</v>
      </c>
      <c r="J50" s="96" t="s">
        <v>53</v>
      </c>
      <c r="K50" s="96" t="s">
        <v>5</v>
      </c>
      <c r="L50" s="96"/>
      <c r="M50" s="96"/>
      <c r="N50" s="96"/>
      <c r="O50" s="96"/>
      <c r="P50" s="96"/>
      <c r="Q50" s="96" t="s">
        <v>19</v>
      </c>
      <c r="R50" s="96" t="s">
        <v>18</v>
      </c>
      <c r="S50" s="96"/>
      <c r="T50" s="96" t="s">
        <v>17</v>
      </c>
      <c r="U50" s="96" t="s">
        <v>2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s="11" customFormat="1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 t="s">
        <v>16</v>
      </c>
      <c r="L51" s="96"/>
      <c r="M51" s="96" t="s">
        <v>15</v>
      </c>
      <c r="N51" s="96"/>
      <c r="O51" s="96" t="s">
        <v>8</v>
      </c>
      <c r="P51" s="96"/>
      <c r="Q51" s="96"/>
      <c r="R51" s="96" t="s">
        <v>14</v>
      </c>
      <c r="S51" s="96" t="s">
        <v>13</v>
      </c>
      <c r="T51" s="96"/>
      <c r="U51" s="96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s="11" customFormat="1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75" t="s">
        <v>1</v>
      </c>
      <c r="L52" s="75" t="s">
        <v>0</v>
      </c>
      <c r="M52" s="75" t="s">
        <v>1</v>
      </c>
      <c r="N52" s="75" t="s">
        <v>0</v>
      </c>
      <c r="O52" s="75" t="s">
        <v>1</v>
      </c>
      <c r="P52" s="75" t="s">
        <v>0</v>
      </c>
      <c r="Q52" s="96"/>
      <c r="R52" s="96"/>
      <c r="S52" s="96"/>
      <c r="T52" s="96"/>
      <c r="U52" s="96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s="11" customFormat="1" x14ac:dyDescent="0.25">
      <c r="A53" s="10"/>
      <c r="B53" s="10"/>
      <c r="C53" s="24"/>
      <c r="D53" s="24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s="11" customFormat="1" ht="15.75" x14ac:dyDescent="0.25">
      <c r="A54" s="95" t="s">
        <v>12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"/>
      <c r="U54" s="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s="11" customFormat="1" x14ac:dyDescent="0.25">
      <c r="A55" s="96" t="s">
        <v>52</v>
      </c>
      <c r="B55" s="96" t="s">
        <v>40</v>
      </c>
      <c r="C55" s="96" t="s">
        <v>120</v>
      </c>
      <c r="D55" s="96" t="s">
        <v>7</v>
      </c>
      <c r="E55" s="96" t="s">
        <v>122</v>
      </c>
      <c r="F55" s="96" t="s">
        <v>11</v>
      </c>
      <c r="G55" s="96" t="s">
        <v>6</v>
      </c>
      <c r="H55" s="96" t="s">
        <v>132</v>
      </c>
      <c r="I55" s="96" t="s">
        <v>124</v>
      </c>
      <c r="J55" s="96" t="s">
        <v>53</v>
      </c>
      <c r="K55" s="96" t="s">
        <v>5</v>
      </c>
      <c r="L55" s="96"/>
      <c r="M55" s="96"/>
      <c r="N55" s="96"/>
      <c r="O55" s="96"/>
      <c r="P55" s="96"/>
      <c r="Q55" s="96" t="s">
        <v>4</v>
      </c>
      <c r="R55" s="96" t="s">
        <v>3</v>
      </c>
      <c r="S55" s="96" t="s">
        <v>2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s="11" customFormat="1" ht="22.5" customHeight="1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 t="s">
        <v>10</v>
      </c>
      <c r="L56" s="96"/>
      <c r="M56" s="99" t="s">
        <v>9</v>
      </c>
      <c r="N56" s="99"/>
      <c r="O56" s="96" t="s">
        <v>8</v>
      </c>
      <c r="P56" s="96"/>
      <c r="Q56" s="96"/>
      <c r="R56" s="96"/>
      <c r="S56" s="9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s="11" customFormat="1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75" t="s">
        <v>1</v>
      </c>
      <c r="L57" s="75" t="s">
        <v>0</v>
      </c>
      <c r="M57" s="75" t="s">
        <v>1</v>
      </c>
      <c r="N57" s="75" t="s">
        <v>0</v>
      </c>
      <c r="O57" s="75" t="s">
        <v>1</v>
      </c>
      <c r="P57" s="75" t="s">
        <v>0</v>
      </c>
      <c r="Q57" s="96"/>
      <c r="R57" s="96"/>
      <c r="S57" s="9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20" customFormat="1" ht="26.25" x14ac:dyDescent="0.25">
      <c r="A58" s="23" t="s">
        <v>92</v>
      </c>
      <c r="B58" s="22" t="s">
        <v>91</v>
      </c>
      <c r="C58" s="19" t="s">
        <v>67</v>
      </c>
      <c r="D58" s="19" t="s">
        <v>62</v>
      </c>
      <c r="E58" s="19" t="s">
        <v>67</v>
      </c>
      <c r="F58" s="60">
        <v>25000</v>
      </c>
      <c r="G58" s="19" t="s">
        <v>92</v>
      </c>
      <c r="H58" s="17" t="s">
        <v>42</v>
      </c>
      <c r="I58" s="17" t="s">
        <v>43</v>
      </c>
      <c r="J58" s="17" t="s">
        <v>93</v>
      </c>
      <c r="K58" s="18" t="s">
        <v>134</v>
      </c>
      <c r="L58" s="17"/>
      <c r="M58" s="18">
        <v>42384</v>
      </c>
      <c r="N58" s="17"/>
      <c r="O58" s="18">
        <f>M58+30</f>
        <v>42414</v>
      </c>
      <c r="P58" s="17"/>
      <c r="Q58" s="17"/>
      <c r="R58" s="17"/>
      <c r="S58" s="17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s="20" customFormat="1" ht="26.25" x14ac:dyDescent="0.25">
      <c r="A59" s="61" t="s">
        <v>73</v>
      </c>
      <c r="B59" s="62" t="s">
        <v>94</v>
      </c>
      <c r="C59" s="19" t="s">
        <v>67</v>
      </c>
      <c r="D59" s="19" t="s">
        <v>62</v>
      </c>
      <c r="E59" s="19" t="s">
        <v>67</v>
      </c>
      <c r="F59" s="63">
        <v>25000</v>
      </c>
      <c r="G59" s="64" t="s">
        <v>73</v>
      </c>
      <c r="H59" s="17" t="s">
        <v>42</v>
      </c>
      <c r="I59" s="17" t="s">
        <v>43</v>
      </c>
      <c r="J59" s="51" t="s">
        <v>95</v>
      </c>
      <c r="K59" s="18" t="s">
        <v>134</v>
      </c>
      <c r="L59" s="51"/>
      <c r="M59" s="18">
        <v>42353</v>
      </c>
      <c r="N59" s="51"/>
      <c r="O59" s="18">
        <f t="shared" ref="O59:O60" si="7">M59+30</f>
        <v>42383</v>
      </c>
      <c r="P59" s="51"/>
      <c r="Q59" s="51"/>
      <c r="R59" s="51"/>
      <c r="S59" s="17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s="20" customFormat="1" x14ac:dyDescent="0.25">
      <c r="A60" s="21" t="s">
        <v>75</v>
      </c>
      <c r="B60" s="17" t="s">
        <v>77</v>
      </c>
      <c r="C60" s="19" t="s">
        <v>47</v>
      </c>
      <c r="D60" s="19" t="s">
        <v>62</v>
      </c>
      <c r="E60" s="19" t="s">
        <v>67</v>
      </c>
      <c r="F60" s="60">
        <v>30000</v>
      </c>
      <c r="G60" s="19" t="s">
        <v>75</v>
      </c>
      <c r="H60" s="17" t="s">
        <v>42</v>
      </c>
      <c r="I60" s="17" t="s">
        <v>43</v>
      </c>
      <c r="J60" s="17" t="s">
        <v>78</v>
      </c>
      <c r="K60" s="18" t="s">
        <v>134</v>
      </c>
      <c r="L60" s="18"/>
      <c r="M60" s="18">
        <v>42353</v>
      </c>
      <c r="N60" s="18"/>
      <c r="O60" s="18">
        <f t="shared" si="7"/>
        <v>42383</v>
      </c>
      <c r="P60" s="23"/>
      <c r="Q60" s="23"/>
      <c r="R60" s="18"/>
      <c r="S60" s="19"/>
      <c r="T60" s="10"/>
      <c r="U60" s="10"/>
      <c r="V60" s="10"/>
      <c r="W60" s="10"/>
      <c r="X60" s="10"/>
      <c r="Y60" s="10"/>
      <c r="Z60" s="10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11" customFormat="1" ht="26.25" x14ac:dyDescent="0.25">
      <c r="A61" s="66" t="s">
        <v>68</v>
      </c>
      <c r="B61" s="83" t="s">
        <v>143</v>
      </c>
      <c r="C61" s="67" t="s">
        <v>67</v>
      </c>
      <c r="D61" s="19" t="s">
        <v>62</v>
      </c>
      <c r="E61" s="67" t="s">
        <v>67</v>
      </c>
      <c r="F61" s="68">
        <f>11600*3</f>
        <v>34800</v>
      </c>
      <c r="G61" s="66" t="s">
        <v>68</v>
      </c>
      <c r="H61" s="17" t="s">
        <v>42</v>
      </c>
      <c r="I61" s="69" t="s">
        <v>43</v>
      </c>
      <c r="J61" s="48" t="s">
        <v>71</v>
      </c>
      <c r="K61" s="67" t="s">
        <v>134</v>
      </c>
      <c r="L61" s="67" t="s">
        <v>134</v>
      </c>
      <c r="M61" s="70" t="s">
        <v>134</v>
      </c>
      <c r="N61" s="67" t="s">
        <v>134</v>
      </c>
      <c r="O61" s="71">
        <v>42206</v>
      </c>
      <c r="P61" s="72">
        <v>42212</v>
      </c>
      <c r="Q61" s="73"/>
      <c r="R61" s="48"/>
      <c r="S61" s="65" t="s">
        <v>112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11" customFormat="1" x14ac:dyDescent="0.25">
      <c r="A62" s="66" t="s">
        <v>74</v>
      </c>
      <c r="B62" s="83" t="s">
        <v>144</v>
      </c>
      <c r="C62" s="67" t="s">
        <v>67</v>
      </c>
      <c r="D62" s="19" t="s">
        <v>62</v>
      </c>
      <c r="E62" s="67" t="s">
        <v>67</v>
      </c>
      <c r="F62" s="74">
        <v>18000</v>
      </c>
      <c r="G62" s="66" t="s">
        <v>74</v>
      </c>
      <c r="H62" s="17" t="s">
        <v>42</v>
      </c>
      <c r="I62" s="69" t="s">
        <v>43</v>
      </c>
      <c r="J62" s="48" t="s">
        <v>80</v>
      </c>
      <c r="K62" s="67" t="s">
        <v>134</v>
      </c>
      <c r="L62" s="67" t="s">
        <v>134</v>
      </c>
      <c r="M62" s="67" t="s">
        <v>134</v>
      </c>
      <c r="N62" s="67" t="s">
        <v>134</v>
      </c>
      <c r="O62" s="71">
        <v>42384</v>
      </c>
      <c r="P62" s="48"/>
      <c r="Q62" s="73"/>
      <c r="R62" s="48"/>
      <c r="S62" s="48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8" spans="1:37" s="11" customFormat="1" x14ac:dyDescent="0.25">
      <c r="A68" s="12"/>
      <c r="B68" s="80"/>
      <c r="C68" s="34"/>
      <c r="D68" s="3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s="11" customFormat="1" x14ac:dyDescent="0.25">
      <c r="A69" s="12"/>
      <c r="B69" s="80"/>
      <c r="C69" s="3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s="11" customFormat="1" x14ac:dyDescent="0.25">
      <c r="A70" s="12"/>
      <c r="B70" s="80"/>
      <c r="C70" s="3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2" spans="1:37" s="11" customFormat="1" x14ac:dyDescent="0.25">
      <c r="A72" s="12"/>
      <c r="B72" s="80"/>
      <c r="C72" s="3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s="11" customFormat="1" x14ac:dyDescent="0.25">
      <c r="A73" s="12"/>
      <c r="B73" s="80"/>
      <c r="C73" s="3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s="11" customFormat="1" x14ac:dyDescent="0.25">
      <c r="A74" s="12"/>
      <c r="B74" s="80"/>
      <c r="C74" s="3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s="11" customFormat="1" x14ac:dyDescent="0.25">
      <c r="A75" s="12"/>
      <c r="B75" s="80"/>
      <c r="C75" s="3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s="11" customFormat="1" x14ac:dyDescent="0.25">
      <c r="A76" s="12"/>
      <c r="B76" s="80"/>
      <c r="C76" s="3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s="11" customFormat="1" x14ac:dyDescent="0.25">
      <c r="A77" s="12"/>
      <c r="B77" s="80"/>
      <c r="C77" s="3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s="11" customFormat="1" x14ac:dyDescent="0.25">
      <c r="A78" s="12"/>
      <c r="B78" s="80"/>
      <c r="C78" s="3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</sheetData>
  <mergeCells count="142">
    <mergeCell ref="A54:S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P55"/>
    <mergeCell ref="Q55:Q57"/>
    <mergeCell ref="R55:R57"/>
    <mergeCell ref="S55:S57"/>
    <mergeCell ref="K56:L56"/>
    <mergeCell ref="M56:N56"/>
    <mergeCell ref="O56:P56"/>
    <mergeCell ref="T50:T52"/>
    <mergeCell ref="U50:U52"/>
    <mergeCell ref="K51:L51"/>
    <mergeCell ref="M51:N51"/>
    <mergeCell ref="O51:P51"/>
    <mergeCell ref="R51:R52"/>
    <mergeCell ref="A49:U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S51:S52"/>
    <mergeCell ref="J50:J52"/>
    <mergeCell ref="K50:P50"/>
    <mergeCell ref="Q50:Q52"/>
    <mergeCell ref="R50:S50"/>
    <mergeCell ref="AK39:AK41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J39:J41"/>
    <mergeCell ref="K39:AF39"/>
    <mergeCell ref="AG39:AG41"/>
    <mergeCell ref="AH39:AH41"/>
    <mergeCell ref="AI39:AI41"/>
    <mergeCell ref="AJ39:AJ41"/>
    <mergeCell ref="AC40:AD40"/>
    <mergeCell ref="AE40:AF40"/>
    <mergeCell ref="A38:AF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AB33:AB35"/>
    <mergeCell ref="AC33:AC35"/>
    <mergeCell ref="AD33:AD35"/>
    <mergeCell ref="L34:M34"/>
    <mergeCell ref="N34:O34"/>
    <mergeCell ref="P34:Q34"/>
    <mergeCell ref="R34:S34"/>
    <mergeCell ref="T34:U34"/>
    <mergeCell ref="V34:W34"/>
    <mergeCell ref="X34:Y34"/>
    <mergeCell ref="G33:G35"/>
    <mergeCell ref="H33:H35"/>
    <mergeCell ref="I33:I35"/>
    <mergeCell ref="J33:J35"/>
    <mergeCell ref="K33:K35"/>
    <mergeCell ref="L33:AA33"/>
    <mergeCell ref="Z34:AA34"/>
    <mergeCell ref="A33:A35"/>
    <mergeCell ref="B33:B35"/>
    <mergeCell ref="C33:C35"/>
    <mergeCell ref="D33:D35"/>
    <mergeCell ref="E33:E35"/>
    <mergeCell ref="F33:F35"/>
    <mergeCell ref="L8:AA8"/>
    <mergeCell ref="AB8:AB10"/>
    <mergeCell ref="A32:AD32"/>
    <mergeCell ref="AE32:AH32"/>
    <mergeCell ref="J22:J24"/>
    <mergeCell ref="K22:K24"/>
    <mergeCell ref="L22:AA22"/>
    <mergeCell ref="AB22:AB24"/>
    <mergeCell ref="AC22:AC24"/>
    <mergeCell ref="AD22:AD24"/>
    <mergeCell ref="L23:M23"/>
    <mergeCell ref="N23:O23"/>
    <mergeCell ref="P23:Q23"/>
    <mergeCell ref="R23:S23"/>
    <mergeCell ref="A21:AD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T23:U23"/>
    <mergeCell ref="V23:W23"/>
    <mergeCell ref="X23:Y23"/>
    <mergeCell ref="Z23:AA23"/>
    <mergeCell ref="H1:I1"/>
    <mergeCell ref="A6:AD6"/>
    <mergeCell ref="A7:AD7"/>
    <mergeCell ref="A8:A10"/>
    <mergeCell ref="B8:B10"/>
    <mergeCell ref="C8:C10"/>
    <mergeCell ref="D8:D10"/>
    <mergeCell ref="E8:E10"/>
    <mergeCell ref="F8:F10"/>
    <mergeCell ref="G8:G10"/>
    <mergeCell ref="AC8:AC10"/>
    <mergeCell ref="AD8:AD10"/>
    <mergeCell ref="L9:M9"/>
    <mergeCell ref="N9:O9"/>
    <mergeCell ref="P9:Q9"/>
    <mergeCell ref="R9:S9"/>
    <mergeCell ref="T9:U9"/>
    <mergeCell ref="V9:W9"/>
    <mergeCell ref="X9:Y9"/>
    <mergeCell ref="Z9:AA9"/>
    <mergeCell ref="H8:H10"/>
    <mergeCell ref="I8:I10"/>
    <mergeCell ref="J8:J10"/>
    <mergeCell ref="K8:K10"/>
  </mergeCells>
  <pageMargins left="0.7" right="0.7" top="0.75" bottom="0.75" header="0.3" footer="0.3"/>
  <pageSetup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39839930</IDBDocs_x0020_Number>
    <TaxCatchAll xmlns="9c571b2f-e523-4ab2-ba2e-09e151a03ef4">
      <Value>7</Value>
      <Value>1</Value>
    </TaxCatchAll>
    <Phase xmlns="9c571b2f-e523-4ab2-ba2e-09e151a03ef4" xsi:nil="true"/>
    <SISCOR_x0020_Number xmlns="9c571b2f-e523-4ab2-ba2e-09e151a03ef4" xsi:nil="true"/>
    <Division_x0020_or_x0020_Unit xmlns="9c571b2f-e523-4ab2-ba2e-09e151a03ef4">CCB/CSU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Contractual Conditions</TermName>
          <TermId xmlns="http://schemas.microsoft.com/office/infopath/2007/PartnerControls">796b8593-49c5-4114-bdac-0c9e3102208d</TermId>
        </TermInfo>
      </Terms>
    </o5138a91267540169645e33d09c9ddc6>
    <Approval_x0020_Number xmlns="9c571b2f-e523-4ab2-ba2e-09e151a03ef4">3059/OC-SU</Approval_x0020_Number>
    <Document_x0020_Author xmlns="9c571b2f-e523-4ab2-ba2e-09e151a03ef4">Tjon A Loi, Mariska Chuquita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Legal</TermName>
          <TermId xmlns="http://schemas.microsoft.com/office/infopath/2007/PartnerControls">4a833e0c-b04e-4136-8e27-6c06cac1e274</TermId>
        </TermInfo>
      </Terms>
    </fd0e48b6a66848a9885f717e5bbf40c4>
    <Project_x0020_Number xmlns="9c571b2f-e523-4ab2-ba2e-09e151a03ef4">SU-L1009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Plan&lt;/USER_STAGE&gt;&lt;PD_OBJ_TYPE&gt;1&lt;/PD_OBJ_TYPE&gt;&lt;MAKERECORD&gt;Y&lt;/MAKERECORD&gt;&lt;PD_FILEPT_NO&gt;PO-SU-L1009-CC&lt;/PD_FILEPT_NO&gt;&lt;/Data&gt;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Procurement plan EBS FULL DOC</Identifier>
    <Disclosure_x0020_Activity xmlns="9c571b2f-e523-4ab2-ba2e-09e151a03ef4">Procurement Plan</Disclosure_x0020_Activity>
    <Webtopic xmlns="9c571b2f-e523-4ab2-ba2e-09e151a03ef4">EN-ENG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A95E1B80037B545A09180B38B21452B" ma:contentTypeVersion="0" ma:contentTypeDescription="A content type to manage public (operations) IDB documents" ma:contentTypeScope="" ma:versionID="90c043eb798efb45bc08b2f00973780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afd4bc984cf5f6aea22685423225c0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4445462-ea74-4a65-b2dc-4d24fbe905cc}" ma:internalName="TaxCatchAll" ma:showField="CatchAllData" ma:web="bf40e83c-993a-41d3-8d89-aa2461e3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4445462-ea74-4a65-b2dc-4d24fbe905cc}" ma:internalName="TaxCatchAllLabel" ma:readOnly="true" ma:showField="CatchAllDataLabel" ma:web="bf40e83c-993a-41d3-8d89-aa2461e3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721C84-0592-4EBD-9797-46A87202DCD4}"/>
</file>

<file path=customXml/itemProps2.xml><?xml version="1.0" encoding="utf-8"?>
<ds:datastoreItem xmlns:ds="http://schemas.openxmlformats.org/officeDocument/2006/customXml" ds:itemID="{BE420B3D-310A-48FA-A082-8C911C867E10}"/>
</file>

<file path=customXml/itemProps3.xml><?xml version="1.0" encoding="utf-8"?>
<ds:datastoreItem xmlns:ds="http://schemas.openxmlformats.org/officeDocument/2006/customXml" ds:itemID="{9613AB24-03AA-4152-9A75-D99BBF303334}"/>
</file>

<file path=customXml/itemProps4.xml><?xml version="1.0" encoding="utf-8"?>
<ds:datastoreItem xmlns:ds="http://schemas.openxmlformats.org/officeDocument/2006/customXml" ds:itemID="{A4A24A5A-94DF-48A6-AEB3-F5B8A3EA4235}"/>
</file>

<file path=customXml/itemProps5.xml><?xml version="1.0" encoding="utf-8"?>
<ds:datastoreItem xmlns:ds="http://schemas.openxmlformats.org/officeDocument/2006/customXml" ds:itemID="{9F80CED6-1DD8-4F06-94FF-EF35156C3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Detailed_Proc_Plan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 to improve Sustainability of the Electricity Service - Procurement Plan August 2015</dc:title>
  <dc:creator>Inter-American Development Bank</dc:creator>
  <cp:lastModifiedBy>Inter-American Development Bank</cp:lastModifiedBy>
  <cp:lastPrinted>2014-07-25T17:37:45Z</cp:lastPrinted>
  <dcterms:created xsi:type="dcterms:W3CDTF">2014-07-22T17:43:08Z</dcterms:created>
  <dcterms:modified xsi:type="dcterms:W3CDTF">2015-09-07T18:18:51Z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0x01010046CF21643EE8D14686A648AA6DAD0892002A95E1B80037B545A09180B38B21452B</vt:lpwstr>
  </property>
  <property fmtid="{D5CDD505-2E9C-101B-9397-08002B2CF9AE}" pid="3" name="TaxKeyword">
    <vt:lpwstr/>
  </property>
  <property fmtid="{D5CDD505-2E9C-101B-9397-08002B2CF9AE}" pid="4" name="Function Operations IDB">
    <vt:lpwstr>1;#Legal|4a833e0c-b04e-4136-8e27-6c06cac1e274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7;#Contractual Conditions|796b8593-49c5-4114-bdac-0c9e3102208d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7;#Contractual Conditions|796b8593-49c5-4114-bdac-0c9e3102208d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