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65" windowWidth="15195" windowHeight="7965" tabRatio="601" activeTab="2"/>
  </bookViews>
  <sheets>
    <sheet name="1.Plan Annuel d'opération" sheetId="1" r:id="rId1"/>
    <sheet name="2. Chronogramme" sheetId="2" r:id="rId2"/>
    <sheet name="3. Plan de passation de mar " sheetId="3" r:id="rId3"/>
    <sheet name="4.Prévision flux de trésorerie" sheetId="4" r:id="rId4"/>
    <sheet name="Sheet1" sheetId="5" r:id="rId5"/>
  </sheets>
  <externalReferences>
    <externalReference r:id="rId8"/>
  </externalReferences>
  <definedNames>
    <definedName name="Component1" localSheetId="2">#REF!</definedName>
    <definedName name="Component1">#REF!</definedName>
    <definedName name="Component10" localSheetId="2">#REF!</definedName>
    <definedName name="Component10">#REF!</definedName>
    <definedName name="Component11" localSheetId="2">#REF!</definedName>
    <definedName name="Component11">#REF!</definedName>
    <definedName name="Component12" localSheetId="2">#REF!</definedName>
    <definedName name="Component12">#REF!</definedName>
    <definedName name="Component13" localSheetId="2">#REF!</definedName>
    <definedName name="Component13">#REF!</definedName>
    <definedName name="Component14" localSheetId="2">#REF!</definedName>
    <definedName name="Component14">#REF!</definedName>
    <definedName name="Component15" localSheetId="2">#REF!</definedName>
    <definedName name="Component15">#REF!</definedName>
    <definedName name="Component16" localSheetId="2">#REF!</definedName>
    <definedName name="Component16">#REF!</definedName>
    <definedName name="Component17" localSheetId="2">#REF!</definedName>
    <definedName name="Component17">#REF!</definedName>
    <definedName name="Component18" localSheetId="2">#REF!</definedName>
    <definedName name="Component18">#REF!</definedName>
    <definedName name="Component19" localSheetId="2">#REF!</definedName>
    <definedName name="Component19">#REF!</definedName>
    <definedName name="Component2" localSheetId="2">#REF!</definedName>
    <definedName name="Component2">#REF!</definedName>
    <definedName name="Component20" localSheetId="2">#REF!</definedName>
    <definedName name="Component20">#REF!</definedName>
    <definedName name="Component3" localSheetId="2">#REF!</definedName>
    <definedName name="Component3">#REF!</definedName>
    <definedName name="Component4" localSheetId="2">#REF!</definedName>
    <definedName name="Component4">#REF!</definedName>
    <definedName name="Component5" localSheetId="2">#REF!</definedName>
    <definedName name="Component5">#REF!</definedName>
    <definedName name="Component6" localSheetId="2">#REF!</definedName>
    <definedName name="Component6">#REF!</definedName>
    <definedName name="Component7" localSheetId="2">#REF!</definedName>
    <definedName name="Component7">#REF!</definedName>
    <definedName name="Component8" localSheetId="2">#REF!</definedName>
    <definedName name="Component8">#REF!</definedName>
    <definedName name="Component9" localSheetId="2">#REF!</definedName>
    <definedName name="Component9">#REF!</definedName>
    <definedName name="Impact1" localSheetId="2">#REF!</definedName>
    <definedName name="Impact1">#REF!</definedName>
    <definedName name="Impact10" localSheetId="2">#REF!</definedName>
    <definedName name="Impact10">#REF!</definedName>
    <definedName name="Impact11" localSheetId="2">#REF!</definedName>
    <definedName name="Impact11">#REF!</definedName>
    <definedName name="Impact12" localSheetId="2">#REF!</definedName>
    <definedName name="Impact12">#REF!</definedName>
    <definedName name="Impact13" localSheetId="2">#REF!</definedName>
    <definedName name="Impact13">#REF!</definedName>
    <definedName name="Impact14" localSheetId="2">#REF!</definedName>
    <definedName name="Impact14">#REF!</definedName>
    <definedName name="Impact15" localSheetId="2">#REF!</definedName>
    <definedName name="Impact15">#REF!</definedName>
    <definedName name="Impact16" localSheetId="2">#REF!</definedName>
    <definedName name="Impact16">#REF!</definedName>
    <definedName name="Impact17" localSheetId="2">#REF!</definedName>
    <definedName name="Impact17">#REF!</definedName>
    <definedName name="Impact18" localSheetId="2">#REF!</definedName>
    <definedName name="Impact18">#REF!</definedName>
    <definedName name="Impact19" localSheetId="2">#REF!</definedName>
    <definedName name="Impact19">#REF!</definedName>
    <definedName name="Impact2" localSheetId="2">#REF!</definedName>
    <definedName name="Impact2">#REF!</definedName>
    <definedName name="Impact20" localSheetId="2">#REF!</definedName>
    <definedName name="Impact20">#REF!</definedName>
    <definedName name="Impact3" localSheetId="2">#REF!</definedName>
    <definedName name="Impact3">#REF!</definedName>
    <definedName name="Impact4" localSheetId="2">#REF!</definedName>
    <definedName name="Impact4">#REF!</definedName>
    <definedName name="Impact5" localSheetId="2">#REF!</definedName>
    <definedName name="Impact5">#REF!</definedName>
    <definedName name="Impact6" localSheetId="2">#REF!</definedName>
    <definedName name="Impact6">#REF!</definedName>
    <definedName name="Impact7" localSheetId="2">#REF!</definedName>
    <definedName name="Impact7">#REF!</definedName>
    <definedName name="Impact8" localSheetId="2">#REF!</definedName>
    <definedName name="Impact8">#REF!</definedName>
    <definedName name="Impact9" localSheetId="2">#REF!</definedName>
    <definedName name="Impact9">#REF!</definedName>
    <definedName name="Level1" localSheetId="2">#REF!</definedName>
    <definedName name="Level1">#REF!</definedName>
    <definedName name="Level10" localSheetId="2">#REF!</definedName>
    <definedName name="Level10">#REF!</definedName>
    <definedName name="Level11" localSheetId="2">#REF!</definedName>
    <definedName name="Level11">#REF!</definedName>
    <definedName name="Level12" localSheetId="2">#REF!</definedName>
    <definedName name="Level12">#REF!</definedName>
    <definedName name="Level13" localSheetId="2">#REF!</definedName>
    <definedName name="Level13">#REF!</definedName>
    <definedName name="Level14" localSheetId="2">#REF!</definedName>
    <definedName name="Level14">#REF!</definedName>
    <definedName name="Level15" localSheetId="2">#REF!</definedName>
    <definedName name="Level15">#REF!</definedName>
    <definedName name="Level16" localSheetId="2">#REF!</definedName>
    <definedName name="Level16">#REF!</definedName>
    <definedName name="Level17" localSheetId="2">#REF!</definedName>
    <definedName name="Level17">#REF!</definedName>
    <definedName name="Level18" localSheetId="2">#REF!</definedName>
    <definedName name="Level18">#REF!</definedName>
    <definedName name="Level19" localSheetId="2">#REF!</definedName>
    <definedName name="Level19">#REF!</definedName>
    <definedName name="Level2" localSheetId="2">#REF!</definedName>
    <definedName name="Level2">#REF!</definedName>
    <definedName name="Level20" localSheetId="2">#REF!</definedName>
    <definedName name="Level20">#REF!</definedName>
    <definedName name="Level3" localSheetId="2">#REF!</definedName>
    <definedName name="Level3">#REF!</definedName>
    <definedName name="Level4" localSheetId="2">#REF!</definedName>
    <definedName name="Level4">#REF!</definedName>
    <definedName name="Level5" localSheetId="2">#REF!</definedName>
    <definedName name="Level5">#REF!</definedName>
    <definedName name="Level6" localSheetId="2">#REF!</definedName>
    <definedName name="Level6">#REF!</definedName>
    <definedName name="Level7" localSheetId="2">#REF!</definedName>
    <definedName name="Level7">#REF!</definedName>
    <definedName name="Level8" localSheetId="2">#REF!</definedName>
    <definedName name="Level8">#REF!</definedName>
    <definedName name="Level9" localSheetId="2">#REF!</definedName>
    <definedName name="Level9">#REF!</definedName>
    <definedName name="_xlnm.Print_Area" localSheetId="0">'1.Plan Annuel d''opération'!$B$1:$Y$183</definedName>
    <definedName name="_xlnm.Print_Area" localSheetId="1">'2. Chronogramme'!$A$7:$J$133</definedName>
    <definedName name="_xlnm.Print_Area" localSheetId="2">'3. Plan de passation de mar '!$A$1:$S$49</definedName>
    <definedName name="_xlnm.Print_Titles" localSheetId="1">'2. Chronogramme'!$7:$7</definedName>
    <definedName name="_xlnm.Print_Titles" localSheetId="2">'3. Plan de passation de mar '!$10:$11</definedName>
    <definedName name="_xlnm.Print_Titles" localSheetId="3">'4.Prévision flux de trésorerie'!$6:$6</definedName>
    <definedName name="Probability1" localSheetId="2">#REF!</definedName>
    <definedName name="Probability1">#REF!</definedName>
    <definedName name="Probability10" localSheetId="2">#REF!</definedName>
    <definedName name="Probability10">#REF!</definedName>
    <definedName name="Probability11" localSheetId="2">#REF!</definedName>
    <definedName name="Probability11">#REF!</definedName>
    <definedName name="Probability12" localSheetId="2">#REF!</definedName>
    <definedName name="Probability12">#REF!</definedName>
    <definedName name="Probability13" localSheetId="2">#REF!</definedName>
    <definedName name="Probability13">#REF!</definedName>
    <definedName name="Probability14" localSheetId="2">#REF!</definedName>
    <definedName name="Probability14">#REF!</definedName>
    <definedName name="Probability15" localSheetId="2">#REF!</definedName>
    <definedName name="Probability15">#REF!</definedName>
    <definedName name="Probability16" localSheetId="2">#REF!</definedName>
    <definedName name="Probability16">#REF!</definedName>
    <definedName name="Probability17" localSheetId="2">#REF!</definedName>
    <definedName name="Probability17">#REF!</definedName>
    <definedName name="Probability18" localSheetId="2">#REF!</definedName>
    <definedName name="Probability18">#REF!</definedName>
    <definedName name="Probability19" localSheetId="2">#REF!</definedName>
    <definedName name="Probability19">#REF!</definedName>
    <definedName name="Probability2" localSheetId="2">#REF!</definedName>
    <definedName name="Probability2">#REF!</definedName>
    <definedName name="Probability20" localSheetId="2">#REF!</definedName>
    <definedName name="Probability20">#REF!</definedName>
    <definedName name="Probability3" localSheetId="2">#REF!</definedName>
    <definedName name="Probability3">#REF!</definedName>
    <definedName name="Probability4" localSheetId="2">#REF!</definedName>
    <definedName name="Probability4">#REF!</definedName>
    <definedName name="Probability5" localSheetId="2">#REF!</definedName>
    <definedName name="Probability5">#REF!</definedName>
    <definedName name="Probability6" localSheetId="2">#REF!</definedName>
    <definedName name="Probability6">#REF!</definedName>
    <definedName name="Probability7" localSheetId="2">#REF!</definedName>
    <definedName name="Probability7">#REF!</definedName>
    <definedName name="Probability8" localSheetId="2">#REF!</definedName>
    <definedName name="Probability8">#REF!</definedName>
    <definedName name="Probability9" localSheetId="2">#REF!</definedName>
    <definedName name="Probability9">#REF!</definedName>
    <definedName name="Risk1" localSheetId="2">#REF!</definedName>
    <definedName name="Risk1">#REF!</definedName>
    <definedName name="Risk10" localSheetId="2">#REF!</definedName>
    <definedName name="Risk10">#REF!</definedName>
    <definedName name="Risk11" localSheetId="2">#REF!</definedName>
    <definedName name="Risk11">#REF!</definedName>
    <definedName name="Risk12" localSheetId="2">#REF!</definedName>
    <definedName name="Risk12">#REF!</definedName>
    <definedName name="Risk13" localSheetId="2">#REF!</definedName>
    <definedName name="Risk13">#REF!</definedName>
    <definedName name="Risk14" localSheetId="2">#REF!</definedName>
    <definedName name="Risk14">#REF!</definedName>
    <definedName name="Risk15" localSheetId="2">#REF!</definedName>
    <definedName name="Risk15">#REF!</definedName>
    <definedName name="Risk16" localSheetId="2">#REF!</definedName>
    <definedName name="Risk16">#REF!</definedName>
    <definedName name="Risk17" localSheetId="2">#REF!</definedName>
    <definedName name="Risk17">#REF!</definedName>
    <definedName name="Risk18" localSheetId="2">#REF!</definedName>
    <definedName name="Risk18">#REF!</definedName>
    <definedName name="Risk19" localSheetId="2">#REF!</definedName>
    <definedName name="Risk19">#REF!</definedName>
    <definedName name="Risk2" localSheetId="2">#REF!</definedName>
    <definedName name="Risk2">#REF!</definedName>
    <definedName name="Risk20" localSheetId="2">#REF!</definedName>
    <definedName name="Risk20">#REF!</definedName>
    <definedName name="Risk3" localSheetId="2">#REF!</definedName>
    <definedName name="Risk3">#REF!</definedName>
    <definedName name="Risk4" localSheetId="2">#REF!</definedName>
    <definedName name="Risk4">#REF!</definedName>
    <definedName name="Risk5" localSheetId="2">#REF!</definedName>
    <definedName name="Risk5">#REF!</definedName>
    <definedName name="Risk6" localSheetId="2">#REF!</definedName>
    <definedName name="Risk6">#REF!</definedName>
    <definedName name="Risk7" localSheetId="2">#REF!</definedName>
    <definedName name="Risk7">#REF!</definedName>
    <definedName name="Risk8" localSheetId="2">#REF!</definedName>
    <definedName name="Risk8">#REF!</definedName>
    <definedName name="Risk9" localSheetId="2">#REF!</definedName>
    <definedName name="Risk9">#REF!</definedName>
    <definedName name="Typeofrisk1" localSheetId="2">#REF!</definedName>
    <definedName name="Typeofrisk1">#REF!</definedName>
    <definedName name="Typeofrisk10" localSheetId="2">#REF!</definedName>
    <definedName name="Typeofrisk10">#REF!</definedName>
    <definedName name="Typeofrisk11" localSheetId="2">#REF!</definedName>
    <definedName name="Typeofrisk11">#REF!</definedName>
    <definedName name="Typeofrisk12" localSheetId="2">#REF!</definedName>
    <definedName name="Typeofrisk12">#REF!</definedName>
    <definedName name="Typeofrisk13" localSheetId="2">#REF!</definedName>
    <definedName name="Typeofrisk13">#REF!</definedName>
    <definedName name="Typeofrisk14" localSheetId="2">#REF!</definedName>
    <definedName name="Typeofrisk14">#REF!</definedName>
    <definedName name="Typeofrisk15" localSheetId="2">#REF!</definedName>
    <definedName name="Typeofrisk15">#REF!</definedName>
    <definedName name="Typeofrisk16" localSheetId="2">#REF!</definedName>
    <definedName name="Typeofrisk16">#REF!</definedName>
    <definedName name="Typeofrisk17" localSheetId="2">#REF!</definedName>
    <definedName name="Typeofrisk17">#REF!</definedName>
    <definedName name="Typeofrisk18" localSheetId="2">#REF!</definedName>
    <definedName name="Typeofrisk18">#REF!</definedName>
    <definedName name="Typeofrisk19" localSheetId="2">#REF!</definedName>
    <definedName name="Typeofrisk19">#REF!</definedName>
    <definedName name="Typeofrisk2" localSheetId="2">#REF!</definedName>
    <definedName name="Typeofrisk2">#REF!</definedName>
    <definedName name="Typeofrisk20" localSheetId="2">#REF!</definedName>
    <definedName name="Typeofrisk20">#REF!</definedName>
    <definedName name="Typeofrisk3" localSheetId="2">#REF!</definedName>
    <definedName name="Typeofrisk3">#REF!</definedName>
    <definedName name="Typeofrisk4" localSheetId="2">#REF!</definedName>
    <definedName name="Typeofrisk4">#REF!</definedName>
    <definedName name="Typeofrisk5" localSheetId="2">#REF!</definedName>
    <definedName name="Typeofrisk5">#REF!</definedName>
    <definedName name="Typeofrisk6" localSheetId="2">#REF!</definedName>
    <definedName name="Typeofrisk6">#REF!</definedName>
    <definedName name="Typeofrisk7" localSheetId="2">#REF!</definedName>
    <definedName name="Typeofrisk7">#REF!</definedName>
    <definedName name="Typeofrisk8" localSheetId="2">#REF!</definedName>
    <definedName name="Typeofrisk8">#REF!</definedName>
    <definedName name="Typeofrisk9" localSheetId="2">#REF!</definedName>
    <definedName name="Typeofrisk9">#REF!</definedName>
    <definedName name="Value1" localSheetId="2">#REF!</definedName>
    <definedName name="Value1">#REF!</definedName>
    <definedName name="Value10" localSheetId="2">#REF!</definedName>
    <definedName name="Value10">#REF!</definedName>
    <definedName name="Value11" localSheetId="2">#REF!</definedName>
    <definedName name="Value11">#REF!</definedName>
    <definedName name="Value12" localSheetId="2">#REF!</definedName>
    <definedName name="Value12">#REF!</definedName>
    <definedName name="Value13" localSheetId="2">#REF!</definedName>
    <definedName name="Value13">#REF!</definedName>
    <definedName name="Value14" localSheetId="2">#REF!</definedName>
    <definedName name="Value14">#REF!</definedName>
    <definedName name="Value15" localSheetId="2">#REF!</definedName>
    <definedName name="Value15">#REF!</definedName>
    <definedName name="Value16" localSheetId="2">#REF!</definedName>
    <definedName name="Value16">#REF!</definedName>
    <definedName name="Value17" localSheetId="2">#REF!</definedName>
    <definedName name="Value17">#REF!</definedName>
    <definedName name="Value18" localSheetId="2">#REF!</definedName>
    <definedName name="Value18">#REF!</definedName>
    <definedName name="Value19" localSheetId="2">#REF!</definedName>
    <definedName name="Value19">#REF!</definedName>
    <definedName name="Value2" localSheetId="2">#REF!</definedName>
    <definedName name="Value2">#REF!</definedName>
    <definedName name="Value20" localSheetId="2">#REF!</definedName>
    <definedName name="Value20">#REF!</definedName>
    <definedName name="Value3" localSheetId="2">#REF!</definedName>
    <definedName name="Value3">#REF!</definedName>
    <definedName name="Value4" localSheetId="2">#REF!</definedName>
    <definedName name="Value4">#REF!</definedName>
    <definedName name="Value5" localSheetId="2">#REF!</definedName>
    <definedName name="Value5">#REF!</definedName>
    <definedName name="Value6" localSheetId="2">#REF!</definedName>
    <definedName name="Value6">#REF!</definedName>
    <definedName name="Value7" localSheetId="2">#REF!</definedName>
    <definedName name="Value7">#REF!</definedName>
    <definedName name="Value8" localSheetId="2">#REF!</definedName>
    <definedName name="Value8">#REF!</definedName>
    <definedName name="Value9" localSheetId="2">#REF!</definedName>
    <definedName name="Value9">#REF!</definedName>
  </definedNames>
  <calcPr fullCalcOnLoad="1"/>
</workbook>
</file>

<file path=xl/comments1.xml><?xml version="1.0" encoding="utf-8"?>
<comments xmlns="http://schemas.openxmlformats.org/spreadsheetml/2006/main">
  <authors>
    <author>Stanley Thermo</author>
    <author>Thermo Stan</author>
  </authors>
  <commentList>
    <comment ref="B62" authorId="0">
      <text>
        <r>
          <rPr>
            <b/>
            <sz val="9"/>
            <rFont val="Tahoma"/>
            <family val="2"/>
          </rPr>
          <t>Stanley Thermo:</t>
        </r>
        <r>
          <rPr>
            <sz val="9"/>
            <rFont val="Tahoma"/>
            <family val="2"/>
          </rPr>
          <t xml:space="preserve">
ligne ajoutee </t>
        </r>
      </text>
    </comment>
    <comment ref="B27" authorId="1">
      <text>
        <r>
          <rPr>
            <b/>
            <sz val="9"/>
            <rFont val="Tahoma"/>
            <family val="2"/>
          </rPr>
          <t>Thermo Stan:</t>
        </r>
        <r>
          <rPr>
            <sz val="9"/>
            <rFont val="Tahoma"/>
            <family val="2"/>
          </rPr>
          <t xml:space="preserve">
</t>
        </r>
      </text>
    </comment>
  </commentList>
</comments>
</file>

<file path=xl/sharedStrings.xml><?xml version="1.0" encoding="utf-8"?>
<sst xmlns="http://schemas.openxmlformats.org/spreadsheetml/2006/main" count="1417" uniqueCount="669">
  <si>
    <t>Activité 1.1</t>
  </si>
  <si>
    <t>Activité 1.2</t>
  </si>
  <si>
    <t>Activité 2.2</t>
  </si>
  <si>
    <t>Activité 3.1</t>
  </si>
  <si>
    <t>Activité 3.2</t>
  </si>
  <si>
    <t xml:space="preserve">Date début </t>
  </si>
  <si>
    <t>Date fin</t>
  </si>
  <si>
    <t>Composante I</t>
  </si>
  <si>
    <t>Unité d'exécution</t>
  </si>
  <si>
    <t>Nom du Programme</t>
  </si>
  <si>
    <t>Date de préparation</t>
  </si>
  <si>
    <t>Activité 2.1</t>
  </si>
  <si>
    <t>Activité 4.1</t>
  </si>
  <si>
    <t>Activité 4.2</t>
  </si>
  <si>
    <t>Numéro d'opération</t>
  </si>
  <si>
    <t>Numéro programme</t>
  </si>
  <si>
    <t>Produit 1</t>
  </si>
  <si>
    <t>Produit 2</t>
  </si>
  <si>
    <t>Produit 3</t>
  </si>
  <si>
    <t>Produit 4</t>
  </si>
  <si>
    <t>Produit 5</t>
  </si>
  <si>
    <t>Trimestre 1</t>
  </si>
  <si>
    <t>Trimestre 2</t>
  </si>
  <si>
    <t>Trimestre 3</t>
  </si>
  <si>
    <t>Trimestre 4</t>
  </si>
  <si>
    <t>Résultat II</t>
  </si>
  <si>
    <t xml:space="preserve">Produit = </t>
  </si>
  <si>
    <t>Output</t>
  </si>
  <si>
    <t>Milestone</t>
  </si>
  <si>
    <t>Produit 7</t>
  </si>
  <si>
    <t>Activité 5.1</t>
  </si>
  <si>
    <t>Activité 5.2</t>
  </si>
  <si>
    <t>Activité 6.1</t>
  </si>
  <si>
    <t>Produit 6</t>
  </si>
  <si>
    <t>Activité 7.1</t>
  </si>
  <si>
    <t>Activité 7.2</t>
  </si>
  <si>
    <t>Résultats du projet (outcomes)</t>
  </si>
  <si>
    <t>Résultat I</t>
  </si>
  <si>
    <t>1er semestre</t>
  </si>
  <si>
    <t>2ème semestre</t>
  </si>
  <si>
    <t>NOTE IMPORTANTE : un résultat s'obtient en additionnant des produits, un produit en additionnant des activités. Il n'est donc pas nécessaire de remplir TOUTES les cases, beaucoup se déduisent par sommation.</t>
  </si>
  <si>
    <t>Composantes /Produits/Activités</t>
  </si>
  <si>
    <t>Dépenses totales</t>
  </si>
  <si>
    <t>Produit 8</t>
  </si>
  <si>
    <t>Activité 8.1</t>
  </si>
  <si>
    <t>Activité 8.2</t>
  </si>
  <si>
    <t>Résultat =</t>
  </si>
  <si>
    <t>Outcome</t>
  </si>
  <si>
    <t>Extrant =</t>
  </si>
  <si>
    <t>Les règles de sommation se déduisent de la matrice de résultat de chaque projet ; dans cet exemple, on considère que l'on a un résultat attendu par composante .</t>
  </si>
  <si>
    <t>Ceci  n'est absolument pas la règle, chaque composante / catégorie d'investissement devant plutôt correspondre à une modalité d'exécution, et toujours à une somme de produits.</t>
  </si>
  <si>
    <t>Produits et activités par composante</t>
  </si>
  <si>
    <t>Cette présentation permet d'être en totale cohérence avec le PMR et facilitera ainsi le reporting (copiés-collés).</t>
  </si>
  <si>
    <t>Libellé</t>
  </si>
  <si>
    <t>Janvier</t>
  </si>
  <si>
    <t>Mars</t>
  </si>
  <si>
    <t>Avril</t>
  </si>
  <si>
    <t>Mai</t>
  </si>
  <si>
    <t>Juin</t>
  </si>
  <si>
    <t>Juillet</t>
  </si>
  <si>
    <t>Septembre</t>
  </si>
  <si>
    <t>TOTAL</t>
  </si>
  <si>
    <t>oui/non</t>
  </si>
  <si>
    <t>Travaux</t>
  </si>
  <si>
    <t>État d'avancement des produits (supplément de produit obtenu par semestre, en valeur absolue ou en % par rapport à ligne de base)</t>
  </si>
  <si>
    <t>Extrants (milestone dans PMR)</t>
  </si>
  <si>
    <t>Biens et services connexes</t>
  </si>
  <si>
    <t>Source et pourcentage de financement</t>
  </si>
  <si>
    <t>Révision (Ex-ante ou ex-post)</t>
  </si>
  <si>
    <t>Dates estimées</t>
  </si>
  <si>
    <t>Services de consultants individuels</t>
  </si>
  <si>
    <t>Méthode de Passation de Marché  (1)</t>
  </si>
  <si>
    <t>Numéro et nom du programme</t>
  </si>
  <si>
    <t>PLAN DE PASSATION DES MARCHES</t>
  </si>
  <si>
    <t>Bureaux de services-conseils</t>
  </si>
  <si>
    <t>Publication d'avis spécifique (Biens et Travaux) / Invitation (Liste restreinte)</t>
  </si>
  <si>
    <t>Lancement Appel à Manifestation d'intérêt pour constitution de la liste restreinte (uniquement pour les Services)</t>
  </si>
  <si>
    <t>Fin du contrat</t>
  </si>
  <si>
    <t>Signature du contrat</t>
  </si>
  <si>
    <t>Finalisation du rapport d'évaluation des offres (évaluation complète si Biens ou Travaux; évaluation technique si Services de Consultants)</t>
  </si>
  <si>
    <t>Autre (%)</t>
  </si>
  <si>
    <t>BID (%)</t>
  </si>
  <si>
    <t>Commentaires</t>
  </si>
  <si>
    <t>Préqualification</t>
  </si>
  <si>
    <t>Coût (USD)</t>
  </si>
  <si>
    <t>Description du marché</t>
  </si>
  <si>
    <t>Produit(s) de la matrice des résultats au(x)quel(s) contribuent l'activité et la dépense associées au marché</t>
  </si>
  <si>
    <t>Composante du projet</t>
  </si>
  <si>
    <t>NUMÉRO DE RÉFÉRENCE DU MARCHÉ</t>
  </si>
  <si>
    <t>Agence d'exécution</t>
  </si>
  <si>
    <t>Clause de référence pour la justification de l'entente directe(2)</t>
  </si>
  <si>
    <t>Type de Document à utiliser (3)</t>
  </si>
  <si>
    <t>Statut: En attente, en cours, adjugé, annulé, clôturé (4)</t>
  </si>
  <si>
    <t>1</t>
  </si>
  <si>
    <t>2</t>
  </si>
  <si>
    <t>3</t>
  </si>
  <si>
    <t>6</t>
  </si>
  <si>
    <t>10</t>
  </si>
  <si>
    <t>12</t>
  </si>
  <si>
    <t>Composante I.  Promotion de l'Investissement</t>
  </si>
  <si>
    <t>Activité 1.3</t>
  </si>
  <si>
    <t>Activité 1.4</t>
  </si>
  <si>
    <t>Activité 1.5</t>
  </si>
  <si>
    <t>Activité 1.6</t>
  </si>
  <si>
    <t>HA-L1078</t>
  </si>
  <si>
    <t xml:space="preserve">Activité 3.3 </t>
  </si>
  <si>
    <t xml:space="preserve">Activité 3.4 </t>
  </si>
  <si>
    <t>Consultant Local</t>
  </si>
  <si>
    <t>Voyages + Logistique</t>
  </si>
  <si>
    <t>Produit 9</t>
  </si>
  <si>
    <t>Entretien des équipements</t>
  </si>
  <si>
    <t>Activité 4.3</t>
  </si>
  <si>
    <t>Activité 4.4</t>
  </si>
  <si>
    <t>Produit 11</t>
  </si>
  <si>
    <t>Produit 12</t>
  </si>
  <si>
    <t>Activité 10.1</t>
  </si>
  <si>
    <t>Activité 11.1</t>
  </si>
  <si>
    <t>Activité 12.1</t>
  </si>
  <si>
    <t>Activité 14.1</t>
  </si>
  <si>
    <t>Activité 14.2</t>
  </si>
  <si>
    <t>Activité 15.1</t>
  </si>
  <si>
    <t>Activité 15.2</t>
  </si>
  <si>
    <t>Activité 15.3</t>
  </si>
  <si>
    <t>Activité 15.4</t>
  </si>
  <si>
    <t>Activité 16.1</t>
  </si>
  <si>
    <t>Activité 16.2</t>
  </si>
  <si>
    <t>Activité 10.2</t>
  </si>
  <si>
    <t>Activité 6.3</t>
  </si>
  <si>
    <t>Firme</t>
  </si>
  <si>
    <t>Activité 1.7</t>
  </si>
  <si>
    <t>Fourniseurs (F)</t>
  </si>
  <si>
    <t>Produit  15</t>
  </si>
  <si>
    <t>Activité 11.2</t>
  </si>
  <si>
    <t>Activité 12.2</t>
  </si>
  <si>
    <t>Activité 9.1</t>
  </si>
  <si>
    <t>Activité 9.2</t>
  </si>
  <si>
    <t>Produit 10</t>
  </si>
  <si>
    <t>Activité 11.3</t>
  </si>
  <si>
    <t>Produit  14</t>
  </si>
  <si>
    <t>Produit 13</t>
  </si>
  <si>
    <t>Produit  16</t>
  </si>
  <si>
    <t>Sous-Produit 13.1</t>
  </si>
  <si>
    <t>Activité 13.1.1.</t>
  </si>
  <si>
    <t>Activité 13.1.2.</t>
  </si>
  <si>
    <t>Activité 13.1.3.</t>
  </si>
  <si>
    <t>Activité 13.1.4.</t>
  </si>
  <si>
    <t>Fornitures</t>
  </si>
  <si>
    <t>Consultant Externe ou Firme Specialise</t>
  </si>
  <si>
    <t>Activité 14.3</t>
  </si>
  <si>
    <t>Coût unitaire</t>
  </si>
  <si>
    <t>Quantité</t>
  </si>
  <si>
    <t>Subtotal</t>
  </si>
  <si>
    <t>Remarques</t>
  </si>
  <si>
    <t>Fevrier</t>
  </si>
  <si>
    <t>Firme y /o section specialite BID + Asotiation de call center de Haiti</t>
  </si>
  <si>
    <t>Firme y /o section specialite BID + ADIH + CTMHOPE</t>
  </si>
  <si>
    <t>Aout</t>
  </si>
  <si>
    <t>Code</t>
  </si>
  <si>
    <t xml:space="preserve">Octobre </t>
  </si>
  <si>
    <t xml:space="preserve">Novembre </t>
  </si>
  <si>
    <t>Decembre</t>
  </si>
  <si>
    <t>Achat d'equipement pour le reseau informatique du CFI</t>
  </si>
  <si>
    <t>Activite 6.2</t>
  </si>
  <si>
    <t xml:space="preserve">Achat d'un server informatique avec ses accessoires </t>
  </si>
  <si>
    <t>Recrutement d'un coordonateur pour le projet de guide 2014</t>
  </si>
  <si>
    <t>Sub/Activite 1.6.1</t>
  </si>
  <si>
    <t>Sub/Activite 1.6.2</t>
  </si>
  <si>
    <t>Sub/Activite 1.6.3</t>
  </si>
  <si>
    <t xml:space="preserve">  </t>
  </si>
  <si>
    <t>Dépenses prévisionnelles année en cours</t>
  </si>
  <si>
    <t>Sub/Activite 4.2.1</t>
  </si>
  <si>
    <t>Sub/Activite 4.2.2</t>
  </si>
  <si>
    <t>Autres</t>
  </si>
  <si>
    <t>Consultant/Facilitateur</t>
  </si>
  <si>
    <t>Support logistique</t>
  </si>
  <si>
    <t>Consultant Externe ou  Firme Specialise</t>
  </si>
  <si>
    <t>Consultant Externe (CE) ou Firme specialisee</t>
  </si>
  <si>
    <t>Ecole d'affaaires ou firme etrangere</t>
  </si>
  <si>
    <t>Ecole d'affaaires ou firme locale</t>
  </si>
  <si>
    <t>Sub/Activite 4.4.1</t>
  </si>
  <si>
    <t>Sub/Activite 4.4.2</t>
  </si>
  <si>
    <t>Sub/Activite 6.1.1</t>
  </si>
  <si>
    <t>Sub/Activite 6.1.2</t>
  </si>
  <si>
    <t>Sub/Activite 6.1.3</t>
  </si>
  <si>
    <t>Sub/Activite 6.1.4</t>
  </si>
  <si>
    <t>Sub/activite 16.2.1</t>
  </si>
  <si>
    <t>Sub/activite 16.2.2</t>
  </si>
  <si>
    <t>Sub/Activite 10.2.1</t>
  </si>
  <si>
    <t>Sub/Activite 10.2.2</t>
  </si>
  <si>
    <t>Sub/Activite 10.2.3</t>
  </si>
  <si>
    <t>Sub/Activite 10.2.4</t>
  </si>
  <si>
    <t>Sub/Activite 6.3.4</t>
  </si>
  <si>
    <t>Sub/Activite 6.3.3</t>
  </si>
  <si>
    <t>Sub/Activite 6.3.2</t>
  </si>
  <si>
    <t>Sub/Activite 6.3.1</t>
  </si>
  <si>
    <t>Sub/Activite 13.1.4.1</t>
  </si>
  <si>
    <t>Sub/Activite 13.1.4.2</t>
  </si>
  <si>
    <t>Sub/Activite 13.1.4.3</t>
  </si>
  <si>
    <t>Sub/Activite 13.1.4.4</t>
  </si>
  <si>
    <t>Sub/Activite 11.1.1</t>
  </si>
  <si>
    <t>Sub/Activite 11.1.2</t>
  </si>
  <si>
    <t>Sub/Activite 11.1.3</t>
  </si>
  <si>
    <t>Consultant externe ou plusieurs -national Incluant l'impression de manuel et CD</t>
  </si>
  <si>
    <t>Sub/Activite 4.4.3</t>
  </si>
  <si>
    <t>Sub/Activité 9.2.1</t>
  </si>
  <si>
    <t>Sub/Activité 9.2.2</t>
  </si>
  <si>
    <t>Agence de voyages</t>
  </si>
  <si>
    <t>Elaboration du manuel pour l'image corporative  du CFI</t>
  </si>
  <si>
    <t>Sous-Produit 13.2</t>
  </si>
  <si>
    <t xml:space="preserve"> Firme International </t>
  </si>
  <si>
    <t xml:space="preserve"> Firme Local</t>
  </si>
  <si>
    <t>Sub/Activite 10.2.5</t>
  </si>
  <si>
    <t>Founiseurs et voyages</t>
  </si>
  <si>
    <t>Activité 11.4</t>
  </si>
  <si>
    <t>Consultant Individuel</t>
  </si>
  <si>
    <t>a.1. Assistance technique et formation pour la modernisation du CFI</t>
  </si>
  <si>
    <r>
      <t>Mise en place et mise en oeuvre de la r</t>
    </r>
    <r>
      <rPr>
        <b/>
        <sz val="10"/>
        <color indexed="8"/>
        <rFont val="Calibri"/>
        <family val="2"/>
      </rPr>
      <t>é</t>
    </r>
    <r>
      <rPr>
        <b/>
        <sz val="10"/>
        <color indexed="8"/>
        <rFont val="Calibri"/>
        <family val="2"/>
      </rPr>
      <t>ing</t>
    </r>
    <r>
      <rPr>
        <b/>
        <sz val="10"/>
        <color indexed="8"/>
        <rFont val="Calibri"/>
        <family val="2"/>
      </rPr>
      <t>é</t>
    </r>
    <r>
      <rPr>
        <b/>
        <sz val="10"/>
        <color indexed="8"/>
        <rFont val="Calibri"/>
        <family val="2"/>
      </rPr>
      <t xml:space="preserve">nierie Institutionnelle du CFI </t>
    </r>
  </si>
  <si>
    <t>Elaboration participative du plan stratégique 2014 - 2017  et du plan operationel pour encadrer la réorganisation et le rebranding du CFI</t>
  </si>
  <si>
    <t>Elaboration d'un manuel de procedures administratives et la mise en oeuvre de l'ensemble des procedures du CFI</t>
  </si>
  <si>
    <r>
      <t>Mise en place et mise en oeuvre d'un syst</t>
    </r>
    <r>
      <rPr>
        <sz val="10"/>
        <color indexed="8"/>
        <rFont val="Calibri"/>
        <family val="2"/>
      </rPr>
      <t>è</t>
    </r>
    <r>
      <rPr>
        <i/>
        <sz val="10"/>
        <color indexed="8"/>
        <rFont val="Calibri"/>
        <family val="2"/>
      </rPr>
      <t>me de suivi du plan d'affaires</t>
    </r>
  </si>
  <si>
    <r>
      <t xml:space="preserve">Mise en oeuvre d'une nouvelle </t>
    </r>
    <r>
      <rPr>
        <sz val="10"/>
        <color indexed="8"/>
        <rFont val="Calibri"/>
        <family val="2"/>
      </rPr>
      <t>é</t>
    </r>
    <r>
      <rPr>
        <i/>
        <sz val="10"/>
        <color indexed="8"/>
        <rFont val="Calibri"/>
        <family val="2"/>
      </rPr>
      <t>quipe qui d</t>
    </r>
    <r>
      <rPr>
        <sz val="10"/>
        <color indexed="8"/>
        <rFont val="Calibri"/>
        <family val="2"/>
      </rPr>
      <t>é</t>
    </r>
    <r>
      <rPr>
        <i/>
        <sz val="10"/>
        <color indexed="8"/>
        <rFont val="Calibri"/>
        <family val="2"/>
      </rPr>
      <t xml:space="preserve">coule du nouveau organigramme </t>
    </r>
  </si>
  <si>
    <r>
      <t xml:space="preserve">Elaboration d'une </t>
    </r>
    <r>
      <rPr>
        <sz val="10"/>
        <color indexed="8"/>
        <rFont val="Calibri"/>
        <family val="2"/>
      </rPr>
      <t>é</t>
    </r>
    <r>
      <rPr>
        <i/>
        <sz val="10"/>
        <color indexed="8"/>
        <rFont val="Calibri"/>
        <family val="2"/>
      </rPr>
      <t>tude pour concevoir le logiciel de "gestion des relations avec la client</t>
    </r>
    <r>
      <rPr>
        <sz val="10"/>
        <color indexed="8"/>
        <rFont val="Calibri"/>
        <family val="2"/>
      </rPr>
      <t>è</t>
    </r>
    <r>
      <rPr>
        <i/>
        <sz val="10"/>
        <color indexed="8"/>
        <rFont val="Calibri"/>
        <family val="2"/>
      </rPr>
      <t>le</t>
    </r>
    <r>
      <rPr>
        <i/>
        <sz val="10"/>
        <color indexed="8"/>
        <rFont val="Calibri"/>
        <family val="2"/>
      </rPr>
      <t xml:space="preserve"> (GRC/CRM)"</t>
    </r>
  </si>
  <si>
    <r>
      <t>Mise en oeuvre du logiciel de gestion des relations avec la client</t>
    </r>
    <r>
      <rPr>
        <sz val="10"/>
        <color indexed="8"/>
        <rFont val="Calibri"/>
        <family val="2"/>
      </rPr>
      <t>è</t>
    </r>
    <r>
      <rPr>
        <i/>
        <sz val="10"/>
        <color indexed="8"/>
        <rFont val="Calibri"/>
        <family val="2"/>
      </rPr>
      <t>le (GRC/CRM)  pour la pr</t>
    </r>
    <r>
      <rPr>
        <sz val="10"/>
        <color indexed="8"/>
        <rFont val="Calibri"/>
        <family val="2"/>
      </rPr>
      <t>é</t>
    </r>
    <r>
      <rPr>
        <i/>
        <sz val="10"/>
        <color indexed="8"/>
        <rFont val="Calibri"/>
        <family val="2"/>
      </rPr>
      <t>paration de rapports de performance</t>
    </r>
  </si>
  <si>
    <r>
      <t>Elaboration d'un nouvelle Loi pour renforcer la capacit</t>
    </r>
    <r>
      <rPr>
        <b/>
        <sz val="10"/>
        <color indexed="8"/>
        <rFont val="Calibri"/>
        <family val="2"/>
      </rPr>
      <t>é</t>
    </r>
    <r>
      <rPr>
        <b/>
        <sz val="10"/>
        <color indexed="8"/>
        <rFont val="Calibri"/>
        <family val="2"/>
      </rPr>
      <t xml:space="preserve"> du CFI</t>
    </r>
  </si>
  <si>
    <r>
      <t>Diagnostique comparatif sur les API's au niveau international et du cadre institutionnel national pour am</t>
    </r>
    <r>
      <rPr>
        <sz val="10"/>
        <color indexed="8"/>
        <rFont val="Calibri"/>
        <family val="2"/>
      </rPr>
      <t>é</t>
    </r>
    <r>
      <rPr>
        <i/>
        <sz val="10"/>
        <color indexed="8"/>
        <rFont val="Calibri"/>
        <family val="2"/>
      </rPr>
      <t xml:space="preserve">liorer le positionement administratif du CFI </t>
    </r>
  </si>
  <si>
    <r>
      <t>Diagnostique l</t>
    </r>
    <r>
      <rPr>
        <sz val="10"/>
        <color indexed="8"/>
        <rFont val="Calibri"/>
        <family val="2"/>
      </rPr>
      <t>é</t>
    </r>
    <r>
      <rPr>
        <i/>
        <sz val="10"/>
        <color indexed="8"/>
        <rFont val="Calibri"/>
        <family val="2"/>
      </rPr>
      <t>gal pour faire l'inventaire du cadre l</t>
    </r>
    <r>
      <rPr>
        <sz val="10"/>
        <color indexed="8"/>
        <rFont val="Calibri"/>
        <family val="2"/>
      </rPr>
      <t>é</t>
    </r>
    <r>
      <rPr>
        <i/>
        <sz val="10"/>
        <color indexed="8"/>
        <rFont val="Calibri"/>
        <family val="2"/>
      </rPr>
      <t>gal qui touche les compentences desir</t>
    </r>
    <r>
      <rPr>
        <sz val="10"/>
        <color indexed="8"/>
        <rFont val="Calibri"/>
        <family val="2"/>
      </rPr>
      <t>é</t>
    </r>
    <r>
      <rPr>
        <i/>
        <sz val="10"/>
        <color indexed="8"/>
        <rFont val="Calibri"/>
        <family val="2"/>
      </rPr>
      <t>es dans la nouveau "LOI" du CFI</t>
    </r>
  </si>
  <si>
    <r>
      <t>Elaboration d'un projet de LOI et ses arr</t>
    </r>
    <r>
      <rPr>
        <sz val="10"/>
        <color indexed="8"/>
        <rFont val="Calibri"/>
        <family val="2"/>
      </rPr>
      <t>ê</t>
    </r>
    <r>
      <rPr>
        <i/>
        <sz val="10"/>
        <color indexed="8"/>
        <rFont val="Calibri"/>
        <family val="2"/>
      </rPr>
      <t>t</t>
    </r>
    <r>
      <rPr>
        <sz val="10"/>
        <color indexed="8"/>
        <rFont val="Calibri"/>
        <family val="2"/>
      </rPr>
      <t>é</t>
    </r>
    <r>
      <rPr>
        <i/>
        <sz val="10"/>
        <color indexed="8"/>
        <rFont val="Calibri"/>
        <family val="2"/>
      </rPr>
      <t>s d'application</t>
    </r>
  </si>
  <si>
    <t>Mise en place et mise en ouevre d'un plan de formation pour le personnel et le board du CFI basé sur les meilleures pratiques des API's</t>
  </si>
  <si>
    <r>
      <t>D</t>
    </r>
    <r>
      <rPr>
        <sz val="10"/>
        <color indexed="8"/>
        <rFont val="Calibri"/>
        <family val="2"/>
      </rPr>
      <t>é</t>
    </r>
    <r>
      <rPr>
        <i/>
        <sz val="10"/>
        <color indexed="8"/>
        <rFont val="Calibri"/>
        <family val="2"/>
      </rPr>
      <t>finition  et recommandation sur logiciel CRM interconnecter avec le GoH</t>
    </r>
  </si>
  <si>
    <r>
      <t>Achat de T</t>
    </r>
    <r>
      <rPr>
        <sz val="10"/>
        <color indexed="8"/>
        <rFont val="Calibri"/>
        <family val="2"/>
      </rPr>
      <t>é</t>
    </r>
    <r>
      <rPr>
        <i/>
        <sz val="10"/>
        <color indexed="8"/>
        <rFont val="Calibri"/>
        <family val="2"/>
      </rPr>
      <t>l</t>
    </r>
    <r>
      <rPr>
        <sz val="10"/>
        <color indexed="8"/>
        <rFont val="Calibri"/>
        <family val="2"/>
      </rPr>
      <t>é</t>
    </r>
    <r>
      <rPr>
        <i/>
        <sz val="10"/>
        <color indexed="8"/>
        <rFont val="Calibri"/>
        <family val="2"/>
      </rPr>
      <t xml:space="preserve">phone avec IP </t>
    </r>
  </si>
  <si>
    <r>
      <t>Achat de photocopieuses de grande capacit</t>
    </r>
    <r>
      <rPr>
        <sz val="10"/>
        <color indexed="8"/>
        <rFont val="Calibri"/>
        <family val="2"/>
      </rPr>
      <t>é</t>
    </r>
  </si>
  <si>
    <r>
      <t>Achat d'un syst</t>
    </r>
    <r>
      <rPr>
        <sz val="10"/>
        <color indexed="8"/>
        <rFont val="Calibri"/>
        <family val="2"/>
      </rPr>
      <t>è</t>
    </r>
    <r>
      <rPr>
        <i/>
        <sz val="10"/>
        <color indexed="8"/>
        <rFont val="Calibri"/>
        <family val="2"/>
      </rPr>
      <t xml:space="preserve">me d'alimentation </t>
    </r>
    <r>
      <rPr>
        <sz val="10"/>
        <color indexed="8"/>
        <rFont val="Calibri"/>
        <family val="2"/>
      </rPr>
      <t>é</t>
    </r>
    <r>
      <rPr>
        <i/>
        <sz val="10"/>
        <color indexed="8"/>
        <rFont val="Calibri"/>
        <family val="2"/>
      </rPr>
      <t>lectrique sans coupure (UPS)</t>
    </r>
  </si>
  <si>
    <r>
      <t>Conception d'une politique de coordination inter-institutionnelle avec la UGPPP pour canaliser les efforts du GoH en mati</t>
    </r>
    <r>
      <rPr>
        <b/>
        <sz val="10"/>
        <color indexed="8"/>
        <rFont val="Calibri"/>
        <family val="2"/>
      </rPr>
      <t>è</t>
    </r>
    <r>
      <rPr>
        <b/>
        <sz val="10"/>
        <color indexed="8"/>
        <rFont val="Calibri"/>
        <family val="2"/>
      </rPr>
      <t>re de PPP</t>
    </r>
  </si>
  <si>
    <t xml:space="preserve">Mise en oeuvre d'un mecanisme de coordination entre le CFI et le UGPPP pour la coordination inter-institutionnelle des projets en mode PPP </t>
  </si>
  <si>
    <r>
      <t>Atelier avec les attach</t>
    </r>
    <r>
      <rPr>
        <sz val="10"/>
        <color indexed="8"/>
        <rFont val="Calibri"/>
        <family val="2"/>
      </rPr>
      <t>é</t>
    </r>
    <r>
      <rPr>
        <i/>
        <sz val="10"/>
        <color indexed="8"/>
        <rFont val="Calibri"/>
        <family val="2"/>
      </rPr>
      <t>s commerciaux des pays pilotes selection</t>
    </r>
    <r>
      <rPr>
        <sz val="10"/>
        <color indexed="8"/>
        <rFont val="Calibri"/>
        <family val="2"/>
      </rPr>
      <t>é</t>
    </r>
    <r>
      <rPr>
        <i/>
        <sz val="10"/>
        <color indexed="8"/>
        <rFont val="Calibri"/>
        <family val="2"/>
      </rPr>
      <t>s</t>
    </r>
  </si>
  <si>
    <r>
      <t>Conception et impressions de mat</t>
    </r>
    <r>
      <rPr>
        <sz val="10"/>
        <rFont val="Calibri"/>
        <family val="2"/>
      </rPr>
      <t>é</t>
    </r>
    <r>
      <rPr>
        <i/>
        <sz val="10"/>
        <rFont val="Calibri"/>
        <family val="2"/>
      </rPr>
      <t>riels de promotion</t>
    </r>
  </si>
  <si>
    <t>Elaboration du Guide 2014 pour les investisseurs</t>
  </si>
  <si>
    <r>
      <t xml:space="preserve">Design et mise en oeuvre du programe de formation de formateurs pour le personel du CFI pour la participation effective aux </t>
    </r>
    <r>
      <rPr>
        <sz val="10"/>
        <color indexed="8"/>
        <rFont val="Calibri"/>
        <family val="2"/>
      </rPr>
      <t>é</t>
    </r>
    <r>
      <rPr>
        <i/>
        <sz val="10"/>
        <color indexed="8"/>
        <rFont val="Calibri"/>
        <family val="2"/>
      </rPr>
      <t>v</t>
    </r>
    <r>
      <rPr>
        <sz val="10"/>
        <color indexed="8"/>
        <rFont val="Calibri"/>
        <family val="2"/>
      </rPr>
      <t>è</t>
    </r>
    <r>
      <rPr>
        <i/>
        <sz val="10"/>
        <color indexed="8"/>
        <rFont val="Calibri"/>
        <family val="2"/>
      </rPr>
      <t>nements commerciaux</t>
    </r>
  </si>
  <si>
    <r>
      <t>Per diem et frais de s</t>
    </r>
    <r>
      <rPr>
        <sz val="10"/>
        <color indexed="8"/>
        <rFont val="Calibri"/>
        <family val="2"/>
      </rPr>
      <t>é</t>
    </r>
    <r>
      <rPr>
        <i/>
        <sz val="10"/>
        <color indexed="8"/>
        <rFont val="Calibri"/>
        <family val="2"/>
      </rPr>
      <t>jours des repr</t>
    </r>
    <r>
      <rPr>
        <sz val="10"/>
        <color indexed="8"/>
        <rFont val="Calibri"/>
        <family val="2"/>
      </rPr>
      <t>é</t>
    </r>
    <r>
      <rPr>
        <i/>
        <sz val="10"/>
        <color indexed="8"/>
        <rFont val="Calibri"/>
        <family val="2"/>
      </rPr>
      <t xml:space="preserve">sentants du CFI </t>
    </r>
    <r>
      <rPr>
        <sz val="10"/>
        <color indexed="8"/>
        <rFont val="Calibri"/>
        <family val="2"/>
      </rPr>
      <t>à</t>
    </r>
    <r>
      <rPr>
        <i/>
        <sz val="10"/>
        <color indexed="8"/>
        <rFont val="Calibri"/>
        <family val="2"/>
      </rPr>
      <t xml:space="preserve"> des </t>
    </r>
    <r>
      <rPr>
        <sz val="10"/>
        <color indexed="8"/>
        <rFont val="Calibri"/>
        <family val="2"/>
      </rPr>
      <t>é</t>
    </r>
    <r>
      <rPr>
        <i/>
        <sz val="10"/>
        <color indexed="8"/>
        <rFont val="Calibri"/>
        <family val="2"/>
      </rPr>
      <t>v</t>
    </r>
    <r>
      <rPr>
        <sz val="10"/>
        <color indexed="8"/>
        <rFont val="Calibri"/>
        <family val="2"/>
      </rPr>
      <t>è</t>
    </r>
    <r>
      <rPr>
        <i/>
        <sz val="10"/>
        <color indexed="8"/>
        <rFont val="Calibri"/>
        <family val="2"/>
      </rPr>
      <t>nements commerciaux internationaux</t>
    </r>
  </si>
  <si>
    <r>
      <t>Cr</t>
    </r>
    <r>
      <rPr>
        <b/>
        <sz val="10"/>
        <color indexed="8"/>
        <rFont val="Calibri"/>
        <family val="2"/>
      </rPr>
      <t>é</t>
    </r>
    <r>
      <rPr>
        <b/>
        <sz val="10"/>
        <color indexed="8"/>
        <rFont val="Calibri"/>
        <family val="2"/>
      </rPr>
      <t xml:space="preserve">ation d'un observatoire sur le climat des affaires pour fournir des informations aux potentiels invertisseurs </t>
    </r>
  </si>
  <si>
    <r>
      <t>Elaboration d'une proc</t>
    </r>
    <r>
      <rPr>
        <sz val="10"/>
        <color indexed="8"/>
        <rFont val="Calibri"/>
        <family val="2"/>
      </rPr>
      <t>é</t>
    </r>
    <r>
      <rPr>
        <i/>
        <sz val="10"/>
        <color indexed="8"/>
        <rFont val="Calibri"/>
        <family val="2"/>
      </rPr>
      <t xml:space="preserve">dure pour l'identification et  la gestion de la participation aux </t>
    </r>
    <r>
      <rPr>
        <sz val="10"/>
        <color indexed="8"/>
        <rFont val="Calibri"/>
        <family val="2"/>
      </rPr>
      <t>é</t>
    </r>
    <r>
      <rPr>
        <i/>
        <sz val="10"/>
        <color indexed="8"/>
        <rFont val="Calibri"/>
        <family val="2"/>
      </rPr>
      <t>v</t>
    </r>
    <r>
      <rPr>
        <sz val="10"/>
        <color indexed="8"/>
        <rFont val="Calibri"/>
        <family val="2"/>
      </rPr>
      <t>è</t>
    </r>
    <r>
      <rPr>
        <i/>
        <sz val="10"/>
        <color indexed="8"/>
        <rFont val="Calibri"/>
        <family val="2"/>
      </rPr>
      <t>nements commerciaux</t>
    </r>
  </si>
  <si>
    <r>
      <t xml:space="preserve">Evaluation du processus et </t>
    </r>
    <r>
      <rPr>
        <sz val="10"/>
        <rFont val="Calibri"/>
        <family val="2"/>
      </rPr>
      <t>é</t>
    </r>
    <r>
      <rPr>
        <i/>
        <sz val="10"/>
        <rFont val="Calibri"/>
        <family val="2"/>
      </rPr>
      <t xml:space="preserve">laboration des recommandations pour la mise </t>
    </r>
    <r>
      <rPr>
        <sz val="10"/>
        <rFont val="Calibri"/>
        <family val="2"/>
      </rPr>
      <t>à</t>
    </r>
    <r>
      <rPr>
        <i/>
        <sz val="10"/>
        <rFont val="Calibri"/>
        <family val="2"/>
      </rPr>
      <t xml:space="preserve"> jour de futurs FORUMS</t>
    </r>
  </si>
  <si>
    <r>
      <t>Billets d'avion pour la participation des repr</t>
    </r>
    <r>
      <rPr>
        <sz val="10"/>
        <color indexed="8"/>
        <rFont val="Calibri"/>
        <family val="2"/>
      </rPr>
      <t>é</t>
    </r>
    <r>
      <rPr>
        <i/>
        <sz val="10"/>
        <color indexed="8"/>
        <rFont val="Calibri"/>
        <family val="2"/>
      </rPr>
      <t xml:space="preserve">sentants du CFI a des </t>
    </r>
    <r>
      <rPr>
        <sz val="10"/>
        <color indexed="8"/>
        <rFont val="Calibri"/>
        <family val="2"/>
      </rPr>
      <t>é</t>
    </r>
    <r>
      <rPr>
        <i/>
        <sz val="10"/>
        <color indexed="8"/>
        <rFont val="Calibri"/>
        <family val="2"/>
      </rPr>
      <t>v</t>
    </r>
    <r>
      <rPr>
        <sz val="10"/>
        <color indexed="8"/>
        <rFont val="Calibri"/>
        <family val="2"/>
      </rPr>
      <t>è</t>
    </r>
    <r>
      <rPr>
        <i/>
        <sz val="10"/>
        <color indexed="8"/>
        <rFont val="Calibri"/>
        <family val="2"/>
      </rPr>
      <t>nements commerciaux internationaux</t>
    </r>
  </si>
  <si>
    <r>
      <t xml:space="preserve">Evaluation du processus et </t>
    </r>
    <r>
      <rPr>
        <sz val="10"/>
        <rFont val="Calibri"/>
        <family val="2"/>
      </rPr>
      <t>é</t>
    </r>
    <r>
      <rPr>
        <i/>
        <sz val="10"/>
        <rFont val="Calibri"/>
        <family val="2"/>
      </rPr>
      <t xml:space="preserve">laboration des recommandations pour la mise </t>
    </r>
    <r>
      <rPr>
        <sz val="10"/>
        <rFont val="Calibri"/>
        <family val="2"/>
      </rPr>
      <t>à</t>
    </r>
    <r>
      <rPr>
        <i/>
        <sz val="10"/>
        <rFont val="Calibri"/>
        <family val="2"/>
      </rPr>
      <t xml:space="preserve"> jour de futurs guides</t>
    </r>
  </si>
  <si>
    <t>b.1. Campagne de Promotion de l'Image de Marque du Pays pour la mise en place et mise en oeuvre d'une stategie de promotion des investissements</t>
  </si>
  <si>
    <r>
      <t>Conception d'une politique de coordination inter-institutionnelle avec le secteur priv</t>
    </r>
    <r>
      <rPr>
        <b/>
        <sz val="10"/>
        <color indexed="8"/>
        <rFont val="Calibri"/>
        <family val="2"/>
      </rPr>
      <t>é</t>
    </r>
    <r>
      <rPr>
        <b/>
        <sz val="10"/>
        <color indexed="8"/>
        <rFont val="Calibri"/>
        <family val="2"/>
      </rPr>
      <t xml:space="preserve"> haitien</t>
    </r>
  </si>
  <si>
    <r>
      <t>La mise en place et mise en oeuvre d'un pipeline actualisé</t>
    </r>
    <r>
      <rPr>
        <b/>
        <sz val="10"/>
        <color indexed="8"/>
        <rFont val="Calibri"/>
        <family val="2"/>
      </rPr>
      <t xml:space="preserve"> du  projet des investisements, contacts des investisseurs et leur statut</t>
    </r>
  </si>
  <si>
    <r>
      <t>Elaboration d'un agenda pour le programme d'</t>
    </r>
    <r>
      <rPr>
        <sz val="10"/>
        <color indexed="8"/>
        <rFont val="Calibri"/>
        <family val="2"/>
      </rPr>
      <t>é</t>
    </r>
    <r>
      <rPr>
        <i/>
        <sz val="10"/>
        <color indexed="8"/>
        <rFont val="Calibri"/>
        <family val="2"/>
      </rPr>
      <t>change</t>
    </r>
  </si>
  <si>
    <r>
      <t>R</t>
    </r>
    <r>
      <rPr>
        <sz val="10"/>
        <color indexed="8"/>
        <rFont val="Calibri"/>
        <family val="2"/>
      </rPr>
      <t>é</t>
    </r>
    <r>
      <rPr>
        <i/>
        <sz val="10"/>
        <color indexed="8"/>
        <rFont val="Calibri"/>
        <family val="2"/>
      </rPr>
      <t>alisation d'un programme d'</t>
    </r>
    <r>
      <rPr>
        <sz val="10"/>
        <color indexed="8"/>
        <rFont val="Calibri"/>
        <family val="2"/>
      </rPr>
      <t>é</t>
    </r>
    <r>
      <rPr>
        <i/>
        <sz val="10"/>
        <color indexed="8"/>
        <rFont val="Calibri"/>
        <family val="2"/>
      </rPr>
      <t>changes (2 pour cette ann</t>
    </r>
    <r>
      <rPr>
        <sz val="10"/>
        <color indexed="8"/>
        <rFont val="Calibri"/>
        <family val="2"/>
      </rPr>
      <t>é</t>
    </r>
    <r>
      <rPr>
        <i/>
        <sz val="10"/>
        <color indexed="8"/>
        <rFont val="Calibri"/>
        <family val="2"/>
      </rPr>
      <t>e) des meilleures pratiques avec d'autres API's  qui d</t>
    </r>
    <r>
      <rPr>
        <sz val="10"/>
        <color indexed="8"/>
        <rFont val="Calibri"/>
        <family val="2"/>
      </rPr>
      <t>é</t>
    </r>
    <r>
      <rPr>
        <i/>
        <sz val="10"/>
        <color indexed="8"/>
        <rFont val="Calibri"/>
        <family val="2"/>
      </rPr>
      <t xml:space="preserve">coule du plan de formation </t>
    </r>
  </si>
  <si>
    <r>
      <t>R</t>
    </r>
    <r>
      <rPr>
        <sz val="10"/>
        <color indexed="8"/>
        <rFont val="Calibri"/>
        <family val="2"/>
      </rPr>
      <t>é</t>
    </r>
    <r>
      <rPr>
        <i/>
        <sz val="10"/>
        <color indexed="8"/>
        <rFont val="Calibri"/>
        <family val="2"/>
      </rPr>
      <t xml:space="preserve">alisation de formation pour la mise </t>
    </r>
    <r>
      <rPr>
        <sz val="10"/>
        <color indexed="8"/>
        <rFont val="Calibri"/>
        <family val="2"/>
      </rPr>
      <t>à</t>
    </r>
    <r>
      <rPr>
        <i/>
        <sz val="10"/>
        <color indexed="8"/>
        <rFont val="Calibri"/>
        <family val="2"/>
      </rPr>
      <t xml:space="preserve"> niveau des comp</t>
    </r>
    <r>
      <rPr>
        <sz val="10"/>
        <color indexed="8"/>
        <rFont val="Calibri"/>
        <family val="2"/>
      </rPr>
      <t>é</t>
    </r>
    <r>
      <rPr>
        <i/>
        <sz val="10"/>
        <color indexed="8"/>
        <rFont val="Calibri"/>
        <family val="2"/>
      </rPr>
      <t>tences de l'</t>
    </r>
    <r>
      <rPr>
        <sz val="10"/>
        <color indexed="8"/>
        <rFont val="Calibri"/>
        <family val="2"/>
      </rPr>
      <t>é</t>
    </r>
    <r>
      <rPr>
        <i/>
        <sz val="10"/>
        <color indexed="8"/>
        <rFont val="Calibri"/>
        <family val="2"/>
      </rPr>
      <t>quipe du CFI</t>
    </r>
  </si>
  <si>
    <r>
      <t>Elaboration d'une politique de relation inter-institutionnelle du CFI pour la coordination des efforts en mati</t>
    </r>
    <r>
      <rPr>
        <sz val="10"/>
        <color indexed="8"/>
        <rFont val="Calibri"/>
        <family val="2"/>
      </rPr>
      <t>è</t>
    </r>
    <r>
      <rPr>
        <i/>
        <sz val="10"/>
        <color indexed="8"/>
        <rFont val="Calibri"/>
        <family val="2"/>
      </rPr>
      <t>re d'attraction des investisements comme une annexe du PO (cartographie interne sur les appuis recus; cartographie des actions developp</t>
    </r>
    <r>
      <rPr>
        <sz val="10"/>
        <color indexed="8"/>
        <rFont val="Calibri"/>
        <family val="2"/>
      </rPr>
      <t>é</t>
    </r>
    <r>
      <rPr>
        <i/>
        <sz val="10"/>
        <color indexed="8"/>
        <rFont val="Calibri"/>
        <family val="2"/>
      </rPr>
      <t>es pour les bailleurs de fonds avec d'autres institutions qui touche les comp</t>
    </r>
    <r>
      <rPr>
        <sz val="10"/>
        <color indexed="8"/>
        <rFont val="Calibri"/>
        <family val="2"/>
      </rPr>
      <t>é</t>
    </r>
    <r>
      <rPr>
        <i/>
        <sz val="10"/>
        <color indexed="8"/>
        <rFont val="Calibri"/>
        <family val="2"/>
      </rPr>
      <t>tences du CFI; propositon d'une politique de relation inter-institutionnelle)</t>
    </r>
  </si>
  <si>
    <r>
      <t>Definition d'un plan de communication interne et externe du CFI qui doit supporter la strat</t>
    </r>
    <r>
      <rPr>
        <sz val="10"/>
        <rFont val="Calibri"/>
        <family val="2"/>
      </rPr>
      <t>é</t>
    </r>
    <r>
      <rPr>
        <i/>
        <sz val="10"/>
        <rFont val="Calibri"/>
        <family val="2"/>
      </rPr>
      <t>gie actuelle et 2014-2017 du CFI</t>
    </r>
  </si>
  <si>
    <t xml:space="preserve">Développement du Secteur Privé via la Promotion de l'Investissement </t>
  </si>
  <si>
    <t>Centre de Facilitation des Investissements</t>
  </si>
  <si>
    <t>2879/GR-HA</t>
  </si>
  <si>
    <t>Consultant externe</t>
  </si>
  <si>
    <t>Consultant local</t>
  </si>
  <si>
    <t>Consultant externe Act. 1.1</t>
  </si>
  <si>
    <t>Consultant externe Act. 1.1 + Autres</t>
  </si>
  <si>
    <r>
      <rPr>
        <sz val="10"/>
        <color indexed="8"/>
        <rFont val="Calibri"/>
        <family val="2"/>
      </rPr>
      <t>I</t>
    </r>
    <r>
      <rPr>
        <i/>
        <sz val="10"/>
        <color indexed="8"/>
        <rFont val="Calibri"/>
        <family val="2"/>
      </rPr>
      <t>dentification et acquisition  des outils n</t>
    </r>
    <r>
      <rPr>
        <sz val="10"/>
        <color indexed="8"/>
        <rFont val="Calibri"/>
        <family val="2"/>
      </rPr>
      <t>é</t>
    </r>
    <r>
      <rPr>
        <i/>
        <sz val="10"/>
        <color indexed="8"/>
        <rFont val="Calibri"/>
        <family val="2"/>
      </rPr>
      <t>cesaires pour que le CFI puisse fournir ses services aux investisseurs</t>
    </r>
  </si>
  <si>
    <t>Organisations d'activites de promotion en support aux delegations d'investisseurs venant de l'etranger</t>
  </si>
  <si>
    <t xml:space="preserve">Activité 13.1.5
</t>
  </si>
  <si>
    <t>Fournisseurs</t>
  </si>
  <si>
    <t>Consultant individuel</t>
  </si>
  <si>
    <t>Fime specialise</t>
  </si>
  <si>
    <t>consultant individuel</t>
  </si>
  <si>
    <t>Sub/Activite 6.3.5</t>
  </si>
  <si>
    <t>Acquisition et installation d'un systeme de camera surveillance ( systeme avec 5 cameras)</t>
  </si>
  <si>
    <t>Activité 1.8</t>
  </si>
  <si>
    <t>Activité 1.9</t>
  </si>
  <si>
    <t xml:space="preserve">Systematisation de l'experience </t>
  </si>
  <si>
    <t>Manuel de Procedures et logiciel de correspondance et agenda du CFI</t>
  </si>
  <si>
    <r>
      <t>Achat de billets d'avion y compris les frais pour l'agence de voyage  pour cinq participants du CFI a une visite d'</t>
    </r>
    <r>
      <rPr>
        <sz val="10"/>
        <color indexed="8"/>
        <rFont val="Calibri"/>
        <family val="2"/>
      </rPr>
      <t>é</t>
    </r>
    <r>
      <rPr>
        <i/>
        <sz val="10"/>
        <color indexed="8"/>
        <rFont val="Calibri"/>
        <family val="2"/>
      </rPr>
      <t>change avec les agences de promotion de la Cor</t>
    </r>
    <r>
      <rPr>
        <sz val="10"/>
        <color indexed="8"/>
        <rFont val="Calibri"/>
        <family val="2"/>
      </rPr>
      <t>é</t>
    </r>
    <r>
      <rPr>
        <i/>
        <sz val="10"/>
        <color indexed="8"/>
        <rFont val="Calibri"/>
        <family val="2"/>
      </rPr>
      <t>e du Sud et de la RWanda</t>
    </r>
  </si>
  <si>
    <t>Sub/Active 11.2.1</t>
  </si>
  <si>
    <t>Sub/Active 11.2.2</t>
  </si>
  <si>
    <t>Sub/Activite 13.1.5.1</t>
  </si>
  <si>
    <t>Sub/Activite 13.1.5.2</t>
  </si>
  <si>
    <t>Sub/Activite 14.2.1</t>
  </si>
  <si>
    <t>Sub/Activite 14.2.2</t>
  </si>
  <si>
    <t xml:space="preserve">Firme Internationale  </t>
  </si>
  <si>
    <t>Ministere de Commerce et de l'Industrie (MCI)</t>
  </si>
  <si>
    <t>Centre de Facilitation des Investissements (CFI)</t>
  </si>
  <si>
    <t>CP</t>
  </si>
  <si>
    <t>en attente</t>
  </si>
  <si>
    <t>Juillet 2014</t>
  </si>
  <si>
    <t>CP/2879-CFI/2014-S-003</t>
  </si>
  <si>
    <t>DDP</t>
  </si>
  <si>
    <t>SED</t>
  </si>
  <si>
    <t>plusieurs contrats</t>
  </si>
  <si>
    <t>PNUD</t>
  </si>
  <si>
    <r>
      <t xml:space="preserve">Frais d'enregistrement et de location d'espace  pour la participation du CFI </t>
    </r>
    <r>
      <rPr>
        <sz val="10"/>
        <color indexed="8"/>
        <rFont val="Calibri"/>
        <family val="2"/>
      </rPr>
      <t>à</t>
    </r>
    <r>
      <rPr>
        <i/>
        <sz val="10"/>
        <color indexed="8"/>
        <rFont val="Calibri"/>
        <family val="2"/>
      </rPr>
      <t xml:space="preserve"> des </t>
    </r>
    <r>
      <rPr>
        <sz val="10"/>
        <color indexed="8"/>
        <rFont val="Calibri"/>
        <family val="2"/>
      </rPr>
      <t>é</t>
    </r>
    <r>
      <rPr>
        <i/>
        <sz val="10"/>
        <color indexed="8"/>
        <rFont val="Calibri"/>
        <family val="2"/>
      </rPr>
      <t>v</t>
    </r>
    <r>
      <rPr>
        <sz val="10"/>
        <color indexed="8"/>
        <rFont val="Calibri"/>
        <family val="2"/>
      </rPr>
      <t>è</t>
    </r>
    <r>
      <rPr>
        <i/>
        <sz val="10"/>
        <color indexed="8"/>
        <rFont val="Calibri"/>
        <family val="2"/>
      </rPr>
      <t>nements commerciaux internationaux</t>
    </r>
  </si>
  <si>
    <t xml:space="preserve">Firme Internationale </t>
  </si>
  <si>
    <t>Sub/Activite 6.3.6</t>
  </si>
  <si>
    <t>Produit 6, Activite 6.3.5</t>
  </si>
  <si>
    <t>CP/2879-CFI/2014-B-003</t>
  </si>
  <si>
    <t>adjugé</t>
  </si>
  <si>
    <t>Produit 1, Activite 1.4</t>
  </si>
  <si>
    <t>5.4 (d) GN-2350-9</t>
  </si>
  <si>
    <t>QCNI</t>
  </si>
  <si>
    <t>Produit 11, Activite 11.1.1</t>
  </si>
  <si>
    <t>Philippe Saint-Cyr</t>
  </si>
  <si>
    <t>NON</t>
  </si>
  <si>
    <t>EX-ante</t>
  </si>
  <si>
    <t>septembre 2014</t>
  </si>
  <si>
    <t>decembre 2014</t>
  </si>
  <si>
    <t>juin 2015</t>
  </si>
  <si>
    <t>avril 2015</t>
  </si>
  <si>
    <t>Activité 13.2.1</t>
  </si>
  <si>
    <t>Activité 13.2.2</t>
  </si>
  <si>
    <t>Activité 13.2.3</t>
  </si>
  <si>
    <t>Activité 13.2.4</t>
  </si>
  <si>
    <t>Activité 13.2.6</t>
  </si>
  <si>
    <t>Firme  locale</t>
  </si>
  <si>
    <t>Produit 1, Activite 1.6.3</t>
  </si>
  <si>
    <t>CRM</t>
  </si>
  <si>
    <r>
      <t xml:space="preserve">Mise </t>
    </r>
    <r>
      <rPr>
        <sz val="10"/>
        <rFont val="Calibri"/>
        <family val="2"/>
      </rPr>
      <t>à</t>
    </r>
    <r>
      <rPr>
        <i/>
        <sz val="10"/>
        <rFont val="Calibri"/>
        <family val="2"/>
      </rPr>
      <t xml:space="preserve"> jour du site web et formation du personnel du CFI </t>
    </r>
  </si>
  <si>
    <t>Columbia</t>
  </si>
  <si>
    <t xml:space="preserve">Firme </t>
  </si>
  <si>
    <t>Sub/Activite 6.3.7</t>
  </si>
  <si>
    <t>Fime</t>
  </si>
  <si>
    <t>CP-BS</t>
  </si>
  <si>
    <t>CP-STS</t>
  </si>
  <si>
    <t>3.10 (d) GN-2350-9</t>
  </si>
  <si>
    <t>TDR/GE/CSC</t>
  </si>
  <si>
    <t>Consultant Legal Individuel ou Firme</t>
  </si>
  <si>
    <t>Achat de hardware et logiciels bureautiques(antivirus et offices)</t>
  </si>
  <si>
    <t>Sub/Activite 13.1.4.5</t>
  </si>
  <si>
    <r>
      <t>Impression de mat</t>
    </r>
    <r>
      <rPr>
        <sz val="10"/>
        <color indexed="8"/>
        <rFont val="Calibri"/>
        <family val="2"/>
      </rPr>
      <t>é</t>
    </r>
    <r>
      <rPr>
        <i/>
        <sz val="10"/>
        <color indexed="8"/>
        <rFont val="Calibri"/>
        <family val="2"/>
      </rPr>
      <t xml:space="preserve">riel promotionnel pour la participation du CFI </t>
    </r>
    <r>
      <rPr>
        <sz val="10"/>
        <color indexed="8"/>
        <rFont val="Calibri"/>
        <family val="2"/>
      </rPr>
      <t>à</t>
    </r>
    <r>
      <rPr>
        <i/>
        <sz val="10"/>
        <color indexed="8"/>
        <rFont val="Calibri"/>
        <family val="2"/>
      </rPr>
      <t xml:space="preserve"> des </t>
    </r>
    <r>
      <rPr>
        <sz val="10"/>
        <color indexed="8"/>
        <rFont val="Calibri"/>
        <family val="2"/>
      </rPr>
      <t>é</t>
    </r>
    <r>
      <rPr>
        <i/>
        <sz val="10"/>
        <color indexed="8"/>
        <rFont val="Calibri"/>
        <family val="2"/>
      </rPr>
      <t>v</t>
    </r>
    <r>
      <rPr>
        <sz val="10"/>
        <color indexed="8"/>
        <rFont val="Calibri"/>
        <family val="2"/>
      </rPr>
      <t>è</t>
    </r>
    <r>
      <rPr>
        <i/>
        <sz val="10"/>
        <color indexed="8"/>
        <rFont val="Calibri"/>
        <family val="2"/>
      </rPr>
      <t>nements commerciaux internationaux - fournisseurs locaux</t>
    </r>
  </si>
  <si>
    <r>
      <t>Impression de mat</t>
    </r>
    <r>
      <rPr>
        <sz val="10"/>
        <color indexed="8"/>
        <rFont val="Calibri"/>
        <family val="2"/>
      </rPr>
      <t>é</t>
    </r>
    <r>
      <rPr>
        <i/>
        <sz val="10"/>
        <color indexed="8"/>
        <rFont val="Calibri"/>
        <family val="2"/>
      </rPr>
      <t xml:space="preserve">riel promotionnel pour la participation du CFI </t>
    </r>
    <r>
      <rPr>
        <sz val="10"/>
        <color indexed="8"/>
        <rFont val="Calibri"/>
        <family val="2"/>
      </rPr>
      <t>à</t>
    </r>
    <r>
      <rPr>
        <i/>
        <sz val="10"/>
        <color indexed="8"/>
        <rFont val="Calibri"/>
        <family val="2"/>
      </rPr>
      <t xml:space="preserve"> des </t>
    </r>
    <r>
      <rPr>
        <sz val="10"/>
        <color indexed="8"/>
        <rFont val="Calibri"/>
        <family val="2"/>
      </rPr>
      <t>é</t>
    </r>
    <r>
      <rPr>
        <i/>
        <sz val="10"/>
        <color indexed="8"/>
        <rFont val="Calibri"/>
        <family val="2"/>
      </rPr>
      <t>v</t>
    </r>
    <r>
      <rPr>
        <sz val="10"/>
        <color indexed="8"/>
        <rFont val="Calibri"/>
        <family val="2"/>
      </rPr>
      <t>è</t>
    </r>
    <r>
      <rPr>
        <i/>
        <sz val="10"/>
        <color indexed="8"/>
        <rFont val="Calibri"/>
        <family val="2"/>
      </rPr>
      <t>nements commerciaux internationaux - fournisseurs a l'etranger</t>
    </r>
  </si>
  <si>
    <t xml:space="preserve">Secretariat technique , mise en place et mise en oeuvre  de la strategie de communication du Forum 2014  et 2015 du CFI à realiser en Haití </t>
  </si>
  <si>
    <t>Janvier 2015</t>
  </si>
  <si>
    <t>Produit 1, Produit 11 et Produit 13; Activite 1.8, Activite 11.3 et Activite 13.2.5</t>
  </si>
  <si>
    <t>(1) Biens et Travaux: AOI: Appel d'Offres International; AOIR: Appel d'Offres International Restreint; AON: Appel d'Offres National; CP: Comparaison de Prix; ED: Entente Directe; FA: force account (Régie); Bureaux de Services Conseils :  SFQC: Sélection fondée sur la qualité et le coût; SFQ: Sélection fondée sur la qualité; SCBD: Sélection dans le cadre d'un budget déterminé; SMC:Sélection au « moindre coût »; QC: Sélection fondée sur les qualifications des consultants; SED:Sélection par entente directe; Services de Consultants Individuels: QCNI: Sélection fondée sur les qualifications des consultants individuels nationaux; QCII: Sélection fondée sur les qualifications des consultants individuels internationaux</t>
  </si>
  <si>
    <r>
      <rPr>
        <b/>
        <sz val="11"/>
        <color indexed="8"/>
        <rFont val="Calibri"/>
        <family val="2"/>
      </rPr>
      <t>(2)</t>
    </r>
    <r>
      <rPr>
        <sz val="11"/>
        <color theme="1"/>
        <rFont val="Calibri"/>
        <family val="2"/>
      </rPr>
      <t xml:space="preserve"> Pour chaque contrat dans le quel la methode d'entente direct est proposée, il faut inclure le numero de la clause et l'alinea correspondant. Exemple: 3.6 (a); ou 3.6 (b); etc.</t>
    </r>
  </si>
  <si>
    <t xml:space="preserve">(3) Biens et Travaux: DSAOI-B (Document Standard d'Appel d'Offres International Biens); DAON-B (Document d'Appel d'Offres National Biens); DSAOI-T (Travaux); DAON-T (Travaux); DSAOI-PT (Petit Travaux); DAON-PT (Petite Travaux); DAOI-TCR (Travaux Conception et Réalisation); DAON-TCR (Travaux Conception et Réalisation); DAOI-ECFI (Equipements Conception Fourniture et Install); DAON-ECFI (Equipements Conception Fourniture et Install); DAOI-ST (Services Techniques); DAON-ST (Services Techniques); DAOI-SM (Services Management); DAON-SM (Services Management); CP-BS (Biens simple); CP-BC (Biens complexe); CP-TS (Travaux Simple); CP-TC (Travaux Complexe); CP-STS (Service Technique Simple); CP-STC (Service Technique Complexe); Bureaux des Services Conseils: DDP (Document de Demande de Proposition);  Services de Consultants Individuels: TDR/GE/CSC (Termes de Reference, Grille d'Evaluation et Contrat de Service de Consultants) </t>
  </si>
  <si>
    <t>(4) Statut: En attente - Processus pas encore commencé ; En cours - Processus de passation des marchés en cours ; Adjugé non-objection de la Banque obtenue pour l'adjudication ; Annulé - Processus annulé ; Clôturé - Contrat dûment exécuté - dernier paiement exécuté</t>
  </si>
  <si>
    <r>
      <t xml:space="preserve">Elaboration d'une </t>
    </r>
    <r>
      <rPr>
        <sz val="10"/>
        <color indexed="8"/>
        <rFont val="Calibri"/>
        <family val="2"/>
      </rPr>
      <t>é</t>
    </r>
    <r>
      <rPr>
        <i/>
        <sz val="10"/>
        <color indexed="8"/>
        <rFont val="Calibri"/>
        <family val="2"/>
      </rPr>
      <t>tude pour concevoir le logiciel de "gestion des relations avec la client</t>
    </r>
    <r>
      <rPr>
        <sz val="10"/>
        <color indexed="8"/>
        <rFont val="Calibri"/>
        <family val="2"/>
      </rPr>
      <t>è</t>
    </r>
    <r>
      <rPr>
        <i/>
        <sz val="10"/>
        <color indexed="8"/>
        <rFont val="Calibri"/>
        <family val="2"/>
      </rPr>
      <t>le</t>
    </r>
    <r>
      <rPr>
        <i/>
        <sz val="10"/>
        <color indexed="8"/>
        <rFont val="Calibri"/>
        <family val="2"/>
      </rPr>
      <t xml:space="preserve"> (GRC/CRM)"</t>
    </r>
  </si>
  <si>
    <t>Accompagnement technique du Forum 2014  et Forum 2015 du CFI à realiser en Haití et la proposition d'un système de suivi des resultats des FORUM</t>
  </si>
  <si>
    <t>Evaluation du processus et élaboration des recommandations pour la mise à jour de futurs FORUMS</t>
  </si>
  <si>
    <t>Activité 13.2.5</t>
  </si>
  <si>
    <t xml:space="preserve">Solde financier  prévu pour le reste de l'opération </t>
  </si>
  <si>
    <t>Unité</t>
  </si>
  <si>
    <t>Augmentation de l'utilisation des nouveaux services d'accompagnement fournis par le CFI pour les investisseurs potentiels</t>
  </si>
  <si>
    <t>Augmentation du nombre d'investisseurs potentiels qui ont fait une requête d'information et/ou accompagnements d'investisseurs potentiels grâce à la mise en œuvre des activités et des outils de promotion générés par le CFI</t>
  </si>
  <si>
    <t>Elaboration d'un manuel de procedures operationelles et  description de postes pour la mise en oeuvre du PS et la proposition d'un nouvel organigramme</t>
  </si>
  <si>
    <t>Recrutement d'un coordonateur du projet au CFI</t>
  </si>
  <si>
    <r>
      <t>Conception et coaching pour le d</t>
    </r>
    <r>
      <rPr>
        <b/>
        <sz val="10"/>
        <color indexed="8"/>
        <rFont val="Calibri"/>
        <family val="2"/>
      </rPr>
      <t>é</t>
    </r>
    <r>
      <rPr>
        <b/>
        <sz val="10"/>
        <color indexed="8"/>
        <rFont val="Calibri"/>
        <family val="2"/>
      </rPr>
      <t>velopppement d'un syst</t>
    </r>
    <r>
      <rPr>
        <b/>
        <sz val="10"/>
        <color indexed="8"/>
        <rFont val="Calibri"/>
        <family val="2"/>
      </rPr>
      <t>è</t>
    </r>
    <r>
      <rPr>
        <b/>
        <sz val="10"/>
        <color indexed="8"/>
        <rFont val="Calibri"/>
        <family val="2"/>
      </rPr>
      <t xml:space="preserve">me de suivi des demandes des investisseurs étrangers et locaux </t>
    </r>
  </si>
  <si>
    <r>
      <t>Revision et adaptation du cadre l</t>
    </r>
    <r>
      <rPr>
        <sz val="10"/>
        <color indexed="8"/>
        <rFont val="Calibri"/>
        <family val="2"/>
      </rPr>
      <t>é</t>
    </r>
    <r>
      <rPr>
        <i/>
        <sz val="10"/>
        <color indexed="8"/>
        <rFont val="Calibri"/>
        <family val="2"/>
      </rPr>
      <t>gal pour acompagner la mise en place de la nouvelle Loi du CFI</t>
    </r>
  </si>
  <si>
    <t>Conception d'un plan de formation continue pour le personel et le board du CFI</t>
  </si>
  <si>
    <r>
      <t>Mise en oeuvre de s</t>
    </r>
    <r>
      <rPr>
        <sz val="10"/>
        <color indexed="8"/>
        <rFont val="Calibri"/>
        <family val="2"/>
      </rPr>
      <t>é</t>
    </r>
    <r>
      <rPr>
        <i/>
        <sz val="10"/>
        <color indexed="8"/>
        <rFont val="Calibri"/>
        <family val="2"/>
      </rPr>
      <t>ance de formation sur les meilleures pratiques de promotion des investissements pour le personel clé et le board du CFI</t>
    </r>
  </si>
  <si>
    <r>
      <t>Mise en oeuvre de séances de formation sur les meilleures pratiques de promotion des investissements pour le personel clé et du board  (par le Consultant chargé de l'</t>
    </r>
    <r>
      <rPr>
        <sz val="10"/>
        <color indexed="8"/>
        <rFont val="Calibri"/>
        <family val="2"/>
      </rPr>
      <t>é</t>
    </r>
    <r>
      <rPr>
        <i/>
        <sz val="10"/>
        <color indexed="8"/>
        <rFont val="Calibri"/>
        <family val="2"/>
      </rPr>
      <t>laboration du plan)</t>
    </r>
  </si>
  <si>
    <t>Mise en ouevre de séance de formation sur les meilleures pratiques de promotion des investissements pour le personel clé et du board par une firme ou un consultant specialisé</t>
  </si>
  <si>
    <r>
      <t>Per diem pour cinq participants aux visites d'</t>
    </r>
    <r>
      <rPr>
        <sz val="10"/>
        <color indexed="8"/>
        <rFont val="Calibri"/>
        <family val="2"/>
      </rPr>
      <t>é</t>
    </r>
    <r>
      <rPr>
        <i/>
        <sz val="10"/>
        <color indexed="8"/>
        <rFont val="Calibri"/>
        <family val="2"/>
      </rPr>
      <t>change</t>
    </r>
  </si>
  <si>
    <r>
      <t>a.2. Système de Technologie de l'Information pour donner l'ensemble des moyens techniques au CFI pour lui permettre d'accompagner les investisseurs potentiels de mani</t>
    </r>
    <r>
      <rPr>
        <b/>
        <sz val="10"/>
        <color indexed="9"/>
        <rFont val="Calibri"/>
        <family val="2"/>
      </rPr>
      <t>è</t>
    </r>
    <r>
      <rPr>
        <b/>
        <sz val="10"/>
        <color indexed="9"/>
        <rFont val="Calibri"/>
        <family val="2"/>
      </rPr>
      <t>re efficace</t>
    </r>
  </si>
  <si>
    <r>
      <t>Conception et mise en oeuvre d'un système de technologie de l'information pour donner au CFI les moyens  d'accompagner</t>
    </r>
    <r>
      <rPr>
        <b/>
        <sz val="10"/>
        <color indexed="8"/>
        <rFont val="Calibri"/>
        <family val="2"/>
      </rPr>
      <t xml:space="preserve"> les investisseurs potentiels de manière efficace</t>
    </r>
  </si>
  <si>
    <r>
      <t>Acquisitions  et installation d'équipements informatiques pour supporter l'activit</t>
    </r>
    <r>
      <rPr>
        <sz val="10"/>
        <color indexed="8"/>
        <rFont val="Calibri"/>
        <family val="2"/>
      </rPr>
      <t>é</t>
    </r>
    <r>
      <rPr>
        <i/>
        <sz val="10"/>
        <color indexed="8"/>
        <rFont val="Calibri"/>
        <family val="2"/>
      </rPr>
      <t xml:space="preserve"> courante du CFI</t>
    </r>
  </si>
  <si>
    <r>
      <t xml:space="preserve">Achat des </t>
    </r>
    <r>
      <rPr>
        <sz val="10"/>
        <color indexed="8"/>
        <rFont val="Calibri"/>
        <family val="2"/>
      </rPr>
      <t>é</t>
    </r>
    <r>
      <rPr>
        <i/>
        <sz val="10"/>
        <color indexed="8"/>
        <rFont val="Calibri"/>
        <family val="2"/>
      </rPr>
      <t>quipements de video-conf</t>
    </r>
    <r>
      <rPr>
        <sz val="10"/>
        <color indexed="8"/>
        <rFont val="Calibri"/>
        <family val="2"/>
      </rPr>
      <t>é</t>
    </r>
    <r>
      <rPr>
        <i/>
        <sz val="10"/>
        <color indexed="8"/>
        <rFont val="Calibri"/>
        <family val="2"/>
      </rPr>
      <t>rence et leurs accessoires</t>
    </r>
  </si>
  <si>
    <r>
      <t>Acquisitions  et installation d'équipements d'appui pour supporter l'activit</t>
    </r>
    <r>
      <rPr>
        <sz val="10"/>
        <color indexed="8"/>
        <rFont val="Calibri"/>
        <family val="2"/>
      </rPr>
      <t>é</t>
    </r>
    <r>
      <rPr>
        <i/>
        <sz val="10"/>
        <color indexed="8"/>
        <rFont val="Calibri"/>
        <family val="2"/>
      </rPr>
      <t xml:space="preserve"> courante du CFI</t>
    </r>
  </si>
  <si>
    <t>Acquisition et installation d'un systeme de camera surveillance (systeme avec 5 cameras)</t>
  </si>
  <si>
    <t>Acquisition d'une generatrice pour le nouvel immeuble du CFI</t>
  </si>
  <si>
    <t>Modification du réseau et cablage électrique</t>
  </si>
  <si>
    <r>
      <t xml:space="preserve">a.3. Mécanismes de consultation public-privé pour mettre en place la </t>
    </r>
    <r>
      <rPr>
        <b/>
        <sz val="10"/>
        <color indexed="9"/>
        <rFont val="Calibri"/>
        <family val="2"/>
      </rPr>
      <t xml:space="preserve">coordination inter-institutionnelle nécessaire </t>
    </r>
  </si>
  <si>
    <r>
      <t>Dialogue pour r</t>
    </r>
    <r>
      <rPr>
        <sz val="10"/>
        <color indexed="8"/>
        <rFont val="Calibri"/>
        <family val="2"/>
      </rPr>
      <t>é</t>
    </r>
    <r>
      <rPr>
        <i/>
        <sz val="10"/>
        <color indexed="8"/>
        <rFont val="Calibri"/>
        <family val="2"/>
      </rPr>
      <t>aliser un diagnostique partagé qui permettra d'</t>
    </r>
    <r>
      <rPr>
        <sz val="10"/>
        <color indexed="8"/>
        <rFont val="Calibri"/>
        <family val="2"/>
      </rPr>
      <t>é</t>
    </r>
    <r>
      <rPr>
        <i/>
        <sz val="10"/>
        <color indexed="8"/>
        <rFont val="Calibri"/>
        <family val="2"/>
      </rPr>
      <t>tablir les mécanismes de coordination inter-institutionelle avec la UGPPP pour canaliser les efforts du GoH en mati</t>
    </r>
    <r>
      <rPr>
        <sz val="10"/>
        <color indexed="8"/>
        <rFont val="Calibri"/>
        <family val="2"/>
      </rPr>
      <t>è</t>
    </r>
    <r>
      <rPr>
        <i/>
        <sz val="10"/>
        <color indexed="8"/>
        <rFont val="Calibri"/>
        <family val="2"/>
      </rPr>
      <t>re de PPP</t>
    </r>
  </si>
  <si>
    <t>Elaboration d'une proposition concertée pour la coordination institutionelle avec le secteur privé haitien</t>
  </si>
  <si>
    <t>Identification les autres mecanismes de coordination institutionelle avec le secteur privé haitien</t>
  </si>
  <si>
    <t>b. Renforcement et Promotion de l'Image de marque du pays</t>
  </si>
  <si>
    <r>
      <t>Conception et d</t>
    </r>
    <r>
      <rPr>
        <sz val="10"/>
        <color indexed="8"/>
        <rFont val="Calibri"/>
        <family val="2"/>
      </rPr>
      <t>é</t>
    </r>
    <r>
      <rPr>
        <i/>
        <sz val="10"/>
        <color indexed="8"/>
        <rFont val="Calibri"/>
        <family val="2"/>
      </rPr>
      <t xml:space="preserve">finition d'une strategie du Goh pour la promotion du pays </t>
    </r>
    <r>
      <rPr>
        <i/>
        <sz val="10"/>
        <color indexed="8"/>
        <rFont val="Calibri"/>
        <family val="2"/>
      </rPr>
      <t>et</t>
    </r>
    <r>
      <rPr>
        <i/>
        <sz val="10"/>
        <color indexed="8"/>
        <rFont val="Calibri"/>
        <family val="2"/>
      </rPr>
      <t xml:space="preserve"> l'attraction des investisements directs étrangers</t>
    </r>
  </si>
  <si>
    <r>
      <t>Mise en place et mise en oeuvre d'une strat</t>
    </r>
    <r>
      <rPr>
        <b/>
        <sz val="10"/>
        <color indexed="8"/>
        <rFont val="Calibri"/>
        <family val="2"/>
      </rPr>
      <t>é</t>
    </r>
    <r>
      <rPr>
        <b/>
        <sz val="10"/>
        <color indexed="8"/>
        <rFont val="Calibri"/>
        <family val="2"/>
      </rPr>
      <t>gie du GOH pour la promotion du pays et l'attraction des investisements directs étrangers</t>
    </r>
  </si>
  <si>
    <r>
      <t>Mise en oeuvre de la strat</t>
    </r>
    <r>
      <rPr>
        <sz val="10"/>
        <color indexed="8"/>
        <rFont val="Calibri"/>
        <family val="2"/>
      </rPr>
      <t>é</t>
    </r>
    <r>
      <rPr>
        <i/>
        <sz val="10"/>
        <color indexed="8"/>
        <rFont val="Calibri"/>
        <family val="2"/>
      </rPr>
      <t xml:space="preserve">gie du GoH (avec un MOU avec le MAE) qui doit inclure un plan de renforcement du reseau commercial </t>
    </r>
    <r>
      <rPr>
        <sz val="10"/>
        <color indexed="8"/>
        <rFont val="Calibri"/>
        <family val="2"/>
      </rPr>
      <t>à</t>
    </r>
    <r>
      <rPr>
        <i/>
        <sz val="10"/>
        <color indexed="8"/>
        <rFont val="Calibri"/>
        <family val="2"/>
      </rPr>
      <t xml:space="preserve"> l'exterieur avec la s</t>
    </r>
    <r>
      <rPr>
        <sz val="10"/>
        <color indexed="8"/>
        <rFont val="Calibri"/>
        <family val="2"/>
      </rPr>
      <t>é</t>
    </r>
    <r>
      <rPr>
        <i/>
        <sz val="10"/>
        <color indexed="8"/>
        <rFont val="Calibri"/>
        <family val="2"/>
      </rPr>
      <t>lection des objetifs pilotes du pays d</t>
    </r>
    <r>
      <rPr>
        <sz val="10"/>
        <color indexed="8"/>
        <rFont val="Calibri"/>
        <family val="2"/>
      </rPr>
      <t>é</t>
    </r>
    <r>
      <rPr>
        <i/>
        <sz val="10"/>
        <color indexed="8"/>
        <rFont val="Calibri"/>
        <family val="2"/>
      </rPr>
      <t>coulant du PS (Attach</t>
    </r>
    <r>
      <rPr>
        <sz val="10"/>
        <color indexed="8"/>
        <rFont val="Calibri"/>
        <family val="2"/>
      </rPr>
      <t>é</t>
    </r>
    <r>
      <rPr>
        <i/>
        <sz val="10"/>
        <color indexed="8"/>
        <rFont val="Calibri"/>
        <family val="2"/>
      </rPr>
      <t>s Commerciaux)</t>
    </r>
  </si>
  <si>
    <r>
      <t>La conception de la mise en oeuvre de la strategie du GoH comprenant  la selection des pays pilotes et l'organisation des ateliers de formation avec les attach</t>
    </r>
    <r>
      <rPr>
        <sz val="10"/>
        <color indexed="8"/>
        <rFont val="Calibri"/>
        <family val="2"/>
      </rPr>
      <t>é</t>
    </r>
    <r>
      <rPr>
        <i/>
        <sz val="10"/>
        <color indexed="8"/>
        <rFont val="Calibri"/>
        <family val="2"/>
      </rPr>
      <t xml:space="preserve">s commerciaux </t>
    </r>
  </si>
  <si>
    <r>
      <t>Mise en place et mise en oeuvre du plan de communication interne et externe du CFI qui doit supporter la strat</t>
    </r>
    <r>
      <rPr>
        <b/>
        <sz val="10"/>
        <rFont val="Calibri"/>
        <family val="2"/>
      </rPr>
      <t>é</t>
    </r>
    <r>
      <rPr>
        <b/>
        <sz val="10"/>
        <rFont val="Calibri"/>
        <family val="2"/>
      </rPr>
      <t>gie actuelle et le PS 2014-2017 du CFI et pour améliorer le positionnement du pays</t>
    </r>
  </si>
  <si>
    <r>
      <t xml:space="preserve">Mise en oeuvre du plan de communication interne et externe et des outils connexes: la mise </t>
    </r>
    <r>
      <rPr>
        <sz val="10"/>
        <rFont val="Calibri"/>
        <family val="2"/>
      </rPr>
      <t>à</t>
    </r>
    <r>
      <rPr>
        <i/>
        <sz val="10"/>
        <rFont val="Calibri"/>
        <family val="2"/>
      </rPr>
      <t xml:space="preserve"> niveau du site internet, l'</t>
    </r>
    <r>
      <rPr>
        <sz val="10"/>
        <rFont val="Calibri"/>
        <family val="2"/>
      </rPr>
      <t>é</t>
    </r>
    <r>
      <rPr>
        <i/>
        <sz val="10"/>
        <rFont val="Calibri"/>
        <family val="2"/>
      </rPr>
      <t>laboration des mat</t>
    </r>
    <r>
      <rPr>
        <sz val="10"/>
        <rFont val="Calibri"/>
        <family val="2"/>
      </rPr>
      <t>é</t>
    </r>
    <r>
      <rPr>
        <i/>
        <sz val="10"/>
        <rFont val="Calibri"/>
        <family val="2"/>
      </rPr>
      <t>riels de promotion, et d'un manuel / mat</t>
    </r>
    <r>
      <rPr>
        <sz val="10"/>
        <rFont val="Calibri"/>
        <family val="2"/>
      </rPr>
      <t>é</t>
    </r>
    <r>
      <rPr>
        <i/>
        <sz val="10"/>
        <rFont val="Calibri"/>
        <family val="2"/>
      </rPr>
      <t>riel d'image corporative du CFI</t>
    </r>
  </si>
  <si>
    <t>Consultants individuels</t>
  </si>
  <si>
    <r>
      <t>R</t>
    </r>
    <r>
      <rPr>
        <sz val="10"/>
        <rFont val="Calibri"/>
        <family val="2"/>
      </rPr>
      <t>é</t>
    </r>
    <r>
      <rPr>
        <i/>
        <sz val="10"/>
        <rFont val="Calibri"/>
        <family val="2"/>
      </rPr>
      <t>alisation d'</t>
    </r>
    <r>
      <rPr>
        <sz val="10"/>
        <rFont val="Calibri"/>
        <family val="2"/>
      </rPr>
      <t>é</t>
    </r>
    <r>
      <rPr>
        <i/>
        <sz val="10"/>
        <rFont val="Calibri"/>
        <family val="2"/>
      </rPr>
      <t>venements promotionnels en Haiti</t>
    </r>
  </si>
  <si>
    <r>
      <t>Mise en oeuvre de "Connect Americas" -  réseau social spécialis</t>
    </r>
    <r>
      <rPr>
        <sz val="10"/>
        <rFont val="Calibri"/>
        <family val="2"/>
      </rPr>
      <t>é</t>
    </r>
    <r>
      <rPr>
        <i/>
        <sz val="10"/>
        <rFont val="Calibri"/>
        <family val="2"/>
      </rPr>
      <t xml:space="preserve"> pour les investisements</t>
    </r>
  </si>
  <si>
    <r>
      <t>b.2. Facilitation de la Promotion des Investissements au</t>
    </r>
    <r>
      <rPr>
        <b/>
        <sz val="10"/>
        <color indexed="9"/>
        <rFont val="Calibri"/>
        <family val="2"/>
      </rPr>
      <t xml:space="preserve"> Niveau International</t>
    </r>
  </si>
  <si>
    <t>Mise en place et mise en oeuvre d'un Guide 2014 destiné aux Investisseurs étrangers potentiels</t>
  </si>
  <si>
    <t>Recrutement d'un coordonateur pour le projet de Guide 2014</t>
  </si>
  <si>
    <t>Design graphique du Guide 2014</t>
  </si>
  <si>
    <t>Traduction et Edition de langue pour le Guide 2014</t>
  </si>
  <si>
    <r>
      <t>Promotion du Guide 2014 par canaux specialis</t>
    </r>
    <r>
      <rPr>
        <sz val="10"/>
        <rFont val="Calibri"/>
        <family val="2"/>
      </rPr>
      <t>é</t>
    </r>
    <r>
      <rPr>
        <i/>
        <sz val="10"/>
        <rFont val="Calibri"/>
        <family val="2"/>
      </rPr>
      <t>s pour s'adresser aux potentiels investisseurs</t>
    </r>
  </si>
  <si>
    <t>Révision et la mise en place de la campagne de promotion du Guide 2014 par des canaux spécialisés pour s'adresser aux investisseurs potentiels</t>
  </si>
  <si>
    <t>Evenements de promotion du Guide 2014 a New York</t>
  </si>
  <si>
    <r>
      <t>Mise en place d'un One-stop-shop pour r</t>
    </r>
    <r>
      <rPr>
        <b/>
        <sz val="10"/>
        <color indexed="8"/>
        <rFont val="Calibri"/>
        <family val="2"/>
      </rPr>
      <t>é</t>
    </r>
    <r>
      <rPr>
        <b/>
        <sz val="10"/>
        <color indexed="8"/>
        <rFont val="Calibri"/>
        <family val="2"/>
      </rPr>
      <t>pondre aux besoins des investisseurs à travers une seule plate-forme administrative</t>
    </r>
  </si>
  <si>
    <r>
      <t>R</t>
    </r>
    <r>
      <rPr>
        <sz val="10"/>
        <color indexed="8"/>
        <rFont val="Calibri"/>
        <family val="2"/>
      </rPr>
      <t>é</t>
    </r>
    <r>
      <rPr>
        <i/>
        <sz val="10"/>
        <color indexed="8"/>
        <rFont val="Calibri"/>
        <family val="2"/>
      </rPr>
      <t xml:space="preserve">alisation d'une </t>
    </r>
    <r>
      <rPr>
        <sz val="10"/>
        <color indexed="8"/>
        <rFont val="Calibri"/>
        <family val="2"/>
      </rPr>
      <t>é</t>
    </r>
    <r>
      <rPr>
        <i/>
        <sz val="10"/>
        <color indexed="8"/>
        <rFont val="Calibri"/>
        <family val="2"/>
      </rPr>
      <t>tude comparative sur les one-stop-shop pour donner des recommandations au CFI</t>
    </r>
  </si>
  <si>
    <r>
      <t>Elaboration d'un feuille de route pour la mise en place du one-stop-shop du</t>
    </r>
    <r>
      <rPr>
        <i/>
        <sz val="10"/>
        <color indexed="8"/>
        <rFont val="Calibri"/>
        <family val="2"/>
      </rPr>
      <t xml:space="preserve"> CFI</t>
    </r>
  </si>
  <si>
    <r>
      <t>Mise en place et mise en oeuvre d'un syst</t>
    </r>
    <r>
      <rPr>
        <b/>
        <sz val="10"/>
        <color indexed="8"/>
        <rFont val="Calibri"/>
        <family val="2"/>
      </rPr>
      <t>è</t>
    </r>
    <r>
      <rPr>
        <b/>
        <sz val="10"/>
        <color indexed="8"/>
        <rFont val="Calibri"/>
        <family val="2"/>
      </rPr>
      <t>me de missions commerciales, foires commerciales  et forums (en Haïti et à l'étranger) pour la promotion des investissements</t>
    </r>
  </si>
  <si>
    <r>
      <t>Mise en place et mise en oeuvre d'un syst</t>
    </r>
    <r>
      <rPr>
        <b/>
        <sz val="10"/>
        <color indexed="8"/>
        <rFont val="Calibri"/>
        <family val="2"/>
      </rPr>
      <t>è</t>
    </r>
    <r>
      <rPr>
        <b/>
        <sz val="10"/>
        <color indexed="8"/>
        <rFont val="Calibri"/>
        <family val="2"/>
      </rPr>
      <t>me de missions commerciales, foires commerciales  (en Haïti et à l'étranger) pour la promotion des investissements</t>
    </r>
  </si>
  <si>
    <r>
      <t xml:space="preserve">Identification de quatre (4) </t>
    </r>
    <r>
      <rPr>
        <sz val="10"/>
        <color indexed="8"/>
        <rFont val="Calibri"/>
        <family val="2"/>
      </rPr>
      <t>é</t>
    </r>
    <r>
      <rPr>
        <i/>
        <sz val="10"/>
        <color indexed="8"/>
        <rFont val="Calibri"/>
        <family val="2"/>
      </rPr>
      <t>v</t>
    </r>
    <r>
      <rPr>
        <sz val="10"/>
        <color indexed="8"/>
        <rFont val="Calibri"/>
        <family val="2"/>
      </rPr>
      <t>è</t>
    </r>
    <r>
      <rPr>
        <i/>
        <sz val="10"/>
        <color indexed="8"/>
        <rFont val="Calibri"/>
        <family val="2"/>
      </rPr>
      <t xml:space="preserve">nements commerciaux pertinents pour le CFI et </t>
    </r>
    <r>
      <rPr>
        <sz val="10"/>
        <color indexed="8"/>
        <rFont val="Calibri"/>
        <family val="2"/>
      </rPr>
      <t>é</t>
    </r>
    <r>
      <rPr>
        <i/>
        <sz val="10"/>
        <color indexed="8"/>
        <rFont val="Calibri"/>
        <family val="2"/>
      </rPr>
      <t xml:space="preserve">laboration d'un calendrier de participation </t>
    </r>
  </si>
  <si>
    <t>Acueil de la Delegation d'entrepreneurs du secteur textile pour la promotion des investisements</t>
  </si>
  <si>
    <t>Accueil de diverses delegations de l'etranger pour la promotion des investissements</t>
  </si>
  <si>
    <r>
      <t>Mise en place et mise en oeuvre de "business intelligence" pour l'identification des opportunités de investisements dans trois fili</t>
    </r>
    <r>
      <rPr>
        <b/>
        <sz val="10"/>
        <color indexed="8"/>
        <rFont val="Calibri"/>
        <family val="2"/>
      </rPr>
      <t>è</t>
    </r>
    <r>
      <rPr>
        <b/>
        <sz val="10"/>
        <color indexed="8"/>
        <rFont val="Calibri"/>
        <family val="2"/>
      </rPr>
      <t>res strat</t>
    </r>
    <r>
      <rPr>
        <b/>
        <sz val="10"/>
        <color indexed="8"/>
        <rFont val="Calibri"/>
        <family val="2"/>
      </rPr>
      <t>é</t>
    </r>
    <r>
      <rPr>
        <b/>
        <sz val="10"/>
        <color indexed="8"/>
        <rFont val="Calibri"/>
        <family val="2"/>
      </rPr>
      <t>giques</t>
    </r>
  </si>
  <si>
    <r>
      <t xml:space="preserve">Elaboration d'une </t>
    </r>
    <r>
      <rPr>
        <sz val="10"/>
        <color indexed="8"/>
        <rFont val="Calibri"/>
        <family val="2"/>
      </rPr>
      <t>é</t>
    </r>
    <r>
      <rPr>
        <i/>
        <sz val="10"/>
        <color indexed="8"/>
        <rFont val="Calibri"/>
        <family val="2"/>
      </rPr>
      <t>tude  pour la fili</t>
    </r>
    <r>
      <rPr>
        <sz val="10"/>
        <color indexed="8"/>
        <rFont val="Calibri"/>
        <family val="2"/>
      </rPr>
      <t>è</t>
    </r>
    <r>
      <rPr>
        <i/>
        <sz val="10"/>
        <color indexed="8"/>
        <rFont val="Calibri"/>
        <family val="2"/>
      </rPr>
      <t>re strat</t>
    </r>
    <r>
      <rPr>
        <sz val="10"/>
        <color indexed="8"/>
        <rFont val="Calibri"/>
        <family val="2"/>
      </rPr>
      <t>é</t>
    </r>
    <r>
      <rPr>
        <i/>
        <sz val="10"/>
        <color indexed="8"/>
        <rFont val="Calibri"/>
        <family val="2"/>
      </rPr>
      <t xml:space="preserve">gique </t>
    </r>
    <r>
      <rPr>
        <i/>
        <u val="single"/>
        <sz val="10"/>
        <color indexed="8"/>
        <rFont val="Calibri"/>
        <family val="2"/>
      </rPr>
      <t>agro-industrielle</t>
    </r>
    <r>
      <rPr>
        <i/>
        <sz val="10"/>
        <color indexed="8"/>
        <rFont val="Calibri"/>
        <family val="2"/>
      </rPr>
      <t xml:space="preserve"> qui doit contenir au moins l'identification des opportunit</t>
    </r>
    <r>
      <rPr>
        <sz val="10"/>
        <color indexed="8"/>
        <rFont val="Calibri"/>
        <family val="2"/>
      </rPr>
      <t>é</t>
    </r>
    <r>
      <rPr>
        <i/>
        <sz val="10"/>
        <color indexed="8"/>
        <rFont val="Calibri"/>
        <family val="2"/>
      </rPr>
      <t xml:space="preserve">s d'investisements, support d'information pour les </t>
    </r>
    <r>
      <rPr>
        <sz val="10"/>
        <color indexed="8"/>
        <rFont val="Calibri"/>
        <family val="2"/>
      </rPr>
      <t>é</t>
    </r>
    <r>
      <rPr>
        <i/>
        <sz val="10"/>
        <color indexed="8"/>
        <rFont val="Calibri"/>
        <family val="2"/>
      </rPr>
      <t>v</t>
    </r>
    <r>
      <rPr>
        <sz val="10"/>
        <color indexed="8"/>
        <rFont val="Calibri"/>
        <family val="2"/>
      </rPr>
      <t>è</t>
    </r>
    <r>
      <rPr>
        <i/>
        <sz val="10"/>
        <color indexed="8"/>
        <rFont val="Calibri"/>
        <family val="2"/>
      </rPr>
      <t>nements commerciaux, strategie, comparaison avec la concurrence, argumentaire de ventes, et proposition des possibles projets r</t>
    </r>
    <r>
      <rPr>
        <sz val="10"/>
        <color indexed="8"/>
        <rFont val="Calibri"/>
        <family val="2"/>
      </rPr>
      <t>é</t>
    </r>
    <r>
      <rPr>
        <i/>
        <sz val="10"/>
        <color indexed="8"/>
        <rFont val="Calibri"/>
        <family val="2"/>
      </rPr>
      <t>alisables</t>
    </r>
  </si>
  <si>
    <r>
      <t xml:space="preserve">Elaboration d'une </t>
    </r>
    <r>
      <rPr>
        <sz val="10"/>
        <color indexed="8"/>
        <rFont val="Calibri"/>
        <family val="2"/>
      </rPr>
      <t>é</t>
    </r>
    <r>
      <rPr>
        <i/>
        <sz val="10"/>
        <color indexed="8"/>
        <rFont val="Calibri"/>
        <family val="2"/>
      </rPr>
      <t>tude  pour la fili</t>
    </r>
    <r>
      <rPr>
        <sz val="10"/>
        <color indexed="8"/>
        <rFont val="Calibri"/>
        <family val="2"/>
      </rPr>
      <t>è</t>
    </r>
    <r>
      <rPr>
        <i/>
        <sz val="10"/>
        <color indexed="8"/>
        <rFont val="Calibri"/>
        <family val="2"/>
      </rPr>
      <t>re strat</t>
    </r>
    <r>
      <rPr>
        <sz val="10"/>
        <color indexed="8"/>
        <rFont val="Calibri"/>
        <family val="2"/>
      </rPr>
      <t>é</t>
    </r>
    <r>
      <rPr>
        <i/>
        <sz val="10"/>
        <color indexed="8"/>
        <rFont val="Calibri"/>
        <family val="2"/>
      </rPr>
      <t xml:space="preserve">gique </t>
    </r>
    <r>
      <rPr>
        <i/>
        <u val="single"/>
        <sz val="10"/>
        <color indexed="8"/>
        <rFont val="Calibri"/>
        <family val="2"/>
      </rPr>
      <t>BPO</t>
    </r>
    <r>
      <rPr>
        <i/>
        <sz val="10"/>
        <color indexed="8"/>
        <rFont val="Calibri"/>
        <family val="2"/>
      </rPr>
      <t xml:space="preserve"> qui doit avoir au moins l'identification des opportunit</t>
    </r>
    <r>
      <rPr>
        <sz val="10"/>
        <color indexed="8"/>
        <rFont val="Calibri"/>
        <family val="2"/>
      </rPr>
      <t>é</t>
    </r>
    <r>
      <rPr>
        <i/>
        <sz val="10"/>
        <color indexed="8"/>
        <rFont val="Calibri"/>
        <family val="2"/>
      </rPr>
      <t xml:space="preserve">s d'investisements, support d'information pour les </t>
    </r>
    <r>
      <rPr>
        <sz val="10"/>
        <color indexed="8"/>
        <rFont val="Calibri"/>
        <family val="2"/>
      </rPr>
      <t>é</t>
    </r>
    <r>
      <rPr>
        <i/>
        <sz val="10"/>
        <color indexed="8"/>
        <rFont val="Calibri"/>
        <family val="2"/>
      </rPr>
      <t>v</t>
    </r>
    <r>
      <rPr>
        <sz val="10"/>
        <color indexed="8"/>
        <rFont val="Calibri"/>
        <family val="2"/>
      </rPr>
      <t>è</t>
    </r>
    <r>
      <rPr>
        <i/>
        <sz val="10"/>
        <color indexed="8"/>
        <rFont val="Calibri"/>
        <family val="2"/>
      </rPr>
      <t>nements commerciaux, strategie, comparaison avec la concurrence, argumentaire de ventes, et proposition des possibles projets r</t>
    </r>
    <r>
      <rPr>
        <sz val="10"/>
        <color indexed="8"/>
        <rFont val="Calibri"/>
        <family val="2"/>
      </rPr>
      <t>é</t>
    </r>
    <r>
      <rPr>
        <i/>
        <sz val="10"/>
        <color indexed="8"/>
        <rFont val="Calibri"/>
        <family val="2"/>
      </rPr>
      <t>alisables</t>
    </r>
  </si>
  <si>
    <t>Accompagne de la delegation Haitienne au salon Call Center Week de Las Vegas et L'elaboration du Plan d'action pour le developpement de la fiiere strategie BPO</t>
  </si>
  <si>
    <r>
      <t xml:space="preserve">Accompagnement International pour L'elaboration d'une </t>
    </r>
    <r>
      <rPr>
        <sz val="10"/>
        <color indexed="8"/>
        <rFont val="Calibri"/>
        <family val="2"/>
      </rPr>
      <t>é</t>
    </r>
    <r>
      <rPr>
        <i/>
        <sz val="10"/>
        <color indexed="8"/>
        <rFont val="Calibri"/>
        <family val="2"/>
      </rPr>
      <t>tude  pour la fili</t>
    </r>
    <r>
      <rPr>
        <sz val="10"/>
        <color indexed="8"/>
        <rFont val="Calibri"/>
        <family val="2"/>
      </rPr>
      <t>è</t>
    </r>
    <r>
      <rPr>
        <i/>
        <sz val="10"/>
        <color indexed="8"/>
        <rFont val="Calibri"/>
        <family val="2"/>
      </rPr>
      <t>re strat</t>
    </r>
    <r>
      <rPr>
        <sz val="10"/>
        <color indexed="8"/>
        <rFont val="Calibri"/>
        <family val="2"/>
      </rPr>
      <t>é</t>
    </r>
    <r>
      <rPr>
        <i/>
        <sz val="10"/>
        <color indexed="8"/>
        <rFont val="Calibri"/>
        <family val="2"/>
      </rPr>
      <t xml:space="preserve">gique </t>
    </r>
    <r>
      <rPr>
        <i/>
        <u val="single"/>
        <sz val="10"/>
        <color indexed="8"/>
        <rFont val="Calibri"/>
        <family val="2"/>
      </rPr>
      <t>BPO</t>
    </r>
    <r>
      <rPr>
        <i/>
        <sz val="10"/>
        <color indexed="8"/>
        <rFont val="Calibri"/>
        <family val="2"/>
      </rPr>
      <t xml:space="preserve"> qui doit avoir au moins l'identification des opportunit</t>
    </r>
    <r>
      <rPr>
        <sz val="10"/>
        <color indexed="8"/>
        <rFont val="Calibri"/>
        <family val="2"/>
      </rPr>
      <t>é</t>
    </r>
    <r>
      <rPr>
        <i/>
        <sz val="10"/>
        <color indexed="8"/>
        <rFont val="Calibri"/>
        <family val="2"/>
      </rPr>
      <t xml:space="preserve">s des investisements, support d'information pour les </t>
    </r>
    <r>
      <rPr>
        <sz val="10"/>
        <color indexed="8"/>
        <rFont val="Calibri"/>
        <family val="2"/>
      </rPr>
      <t>é</t>
    </r>
    <r>
      <rPr>
        <i/>
        <sz val="10"/>
        <color indexed="8"/>
        <rFont val="Calibri"/>
        <family val="2"/>
      </rPr>
      <t>v</t>
    </r>
    <r>
      <rPr>
        <sz val="10"/>
        <color indexed="8"/>
        <rFont val="Calibri"/>
        <family val="2"/>
      </rPr>
      <t>è</t>
    </r>
    <r>
      <rPr>
        <i/>
        <sz val="10"/>
        <color indexed="8"/>
        <rFont val="Calibri"/>
        <family val="2"/>
      </rPr>
      <t>nements commerciaux, strategie, comparaison avec la concurrence, argumentaire de ventes, et proposition des possibles projets r</t>
    </r>
    <r>
      <rPr>
        <sz val="10"/>
        <color indexed="8"/>
        <rFont val="Calibri"/>
        <family val="2"/>
      </rPr>
      <t>é</t>
    </r>
    <r>
      <rPr>
        <i/>
        <sz val="10"/>
        <color indexed="8"/>
        <rFont val="Calibri"/>
        <family val="2"/>
      </rPr>
      <t>alisables</t>
    </r>
  </si>
  <si>
    <r>
      <t xml:space="preserve">Elaboration d'une </t>
    </r>
    <r>
      <rPr>
        <sz val="10"/>
        <color indexed="8"/>
        <rFont val="Calibri"/>
        <family val="2"/>
      </rPr>
      <t>é</t>
    </r>
    <r>
      <rPr>
        <i/>
        <sz val="10"/>
        <color indexed="8"/>
        <rFont val="Calibri"/>
        <family val="2"/>
      </rPr>
      <t>tude  pour la fili</t>
    </r>
    <r>
      <rPr>
        <sz val="10"/>
        <color indexed="8"/>
        <rFont val="Calibri"/>
        <family val="2"/>
      </rPr>
      <t>è</t>
    </r>
    <r>
      <rPr>
        <i/>
        <sz val="10"/>
        <color indexed="8"/>
        <rFont val="Calibri"/>
        <family val="2"/>
      </rPr>
      <t>re strat</t>
    </r>
    <r>
      <rPr>
        <sz val="10"/>
        <color indexed="8"/>
        <rFont val="Calibri"/>
        <family val="2"/>
      </rPr>
      <t>é</t>
    </r>
    <r>
      <rPr>
        <i/>
        <sz val="10"/>
        <color indexed="8"/>
        <rFont val="Calibri"/>
        <family val="2"/>
      </rPr>
      <t xml:space="preserve">gique  </t>
    </r>
    <r>
      <rPr>
        <i/>
        <u val="single"/>
        <sz val="10"/>
        <color indexed="8"/>
        <rFont val="Calibri"/>
        <family val="2"/>
      </rPr>
      <t>Manufactures Textiles</t>
    </r>
    <r>
      <rPr>
        <i/>
        <sz val="10"/>
        <color indexed="8"/>
        <rFont val="Calibri"/>
        <family val="2"/>
      </rPr>
      <t xml:space="preserve"> qui doit avoir au moins l'identification des oportunit</t>
    </r>
    <r>
      <rPr>
        <sz val="10"/>
        <color indexed="8"/>
        <rFont val="Calibri"/>
        <family val="2"/>
      </rPr>
      <t>é</t>
    </r>
    <r>
      <rPr>
        <i/>
        <sz val="10"/>
        <color indexed="8"/>
        <rFont val="Calibri"/>
        <family val="2"/>
      </rPr>
      <t xml:space="preserve">s d'investisements, support d'information pour les </t>
    </r>
    <r>
      <rPr>
        <sz val="10"/>
        <color indexed="8"/>
        <rFont val="Calibri"/>
        <family val="2"/>
      </rPr>
      <t>é</t>
    </r>
    <r>
      <rPr>
        <i/>
        <sz val="10"/>
        <color indexed="8"/>
        <rFont val="Calibri"/>
        <family val="2"/>
      </rPr>
      <t>v</t>
    </r>
    <r>
      <rPr>
        <sz val="10"/>
        <color indexed="8"/>
        <rFont val="Calibri"/>
        <family val="2"/>
      </rPr>
      <t>è</t>
    </r>
    <r>
      <rPr>
        <i/>
        <sz val="10"/>
        <color indexed="8"/>
        <rFont val="Calibri"/>
        <family val="2"/>
      </rPr>
      <t>nements commerciaux, strategie, comparaison avec la concurrence, argumentaire de ventes, et proposition des possibles projets r</t>
    </r>
    <r>
      <rPr>
        <sz val="10"/>
        <color indexed="8"/>
        <rFont val="Calibri"/>
        <family val="2"/>
      </rPr>
      <t>é</t>
    </r>
    <r>
      <rPr>
        <i/>
        <sz val="10"/>
        <color indexed="8"/>
        <rFont val="Calibri"/>
        <family val="2"/>
      </rPr>
      <t>alisables</t>
    </r>
  </si>
  <si>
    <r>
      <t>D</t>
    </r>
    <r>
      <rPr>
        <b/>
        <sz val="10"/>
        <rFont val="Calibri"/>
        <family val="2"/>
      </rPr>
      <t>é</t>
    </r>
    <r>
      <rPr>
        <b/>
        <sz val="10"/>
        <rFont val="Calibri"/>
        <family val="2"/>
      </rPr>
      <t>finition des "lead generation programs" sur les promotion de joint ventures avec entepreneurs locaux -etrangers et pour l'attraction des investissements et capacit</t>
    </r>
    <r>
      <rPr>
        <b/>
        <sz val="10"/>
        <rFont val="Calibri"/>
        <family val="2"/>
      </rPr>
      <t>é</t>
    </r>
    <r>
      <rPr>
        <b/>
        <sz val="10"/>
        <rFont val="Calibri"/>
        <family val="2"/>
      </rPr>
      <t xml:space="preserve">s de la diaspora haitienne dans des secteurs clés </t>
    </r>
  </si>
  <si>
    <r>
      <t xml:space="preserve">Elaboration d'un </t>
    </r>
    <r>
      <rPr>
        <b/>
        <i/>
        <sz val="10"/>
        <color indexed="8"/>
        <rFont val="Calibri"/>
        <family val="2"/>
      </rPr>
      <t xml:space="preserve">base de donnees des fourniseurs locaux </t>
    </r>
    <r>
      <rPr>
        <i/>
        <sz val="10"/>
        <color indexed="8"/>
        <rFont val="Calibri"/>
        <family val="2"/>
      </rPr>
      <t>visant a l'echange productif et comme base pour  l'identification et la génération des "lead generation programs" sur les promotion de joint ventures entre entepreneurs locaux  et etrangers et pour l'attraction des investissements et capacités de la diaspora haïtienne dans des secteurs clés  identifier entreprises des femmes ou avec grande participation des femmes qui peuvent  prendre part  de « lead generation programs » (avec potentiel de participer aux chaines du valeur des biens et services pour l’attraction des investissements.) (Supporter le Forum)</t>
    </r>
  </si>
  <si>
    <r>
      <t xml:space="preserve">Elaboration </t>
    </r>
    <r>
      <rPr>
        <b/>
        <i/>
        <sz val="10"/>
        <color indexed="8"/>
        <rFont val="Calibri"/>
        <family val="2"/>
      </rPr>
      <t xml:space="preserve">d'une </t>
    </r>
    <r>
      <rPr>
        <b/>
        <sz val="10"/>
        <color indexed="8"/>
        <rFont val="Calibri"/>
        <family val="2"/>
      </rPr>
      <t>é</t>
    </r>
    <r>
      <rPr>
        <b/>
        <i/>
        <sz val="10"/>
        <color indexed="8"/>
        <rFont val="Calibri"/>
        <family val="2"/>
      </rPr>
      <t>tude  sur les potentialit</t>
    </r>
    <r>
      <rPr>
        <b/>
        <sz val="10"/>
        <color indexed="8"/>
        <rFont val="Calibri"/>
        <family val="2"/>
      </rPr>
      <t>é</t>
    </r>
    <r>
      <rPr>
        <b/>
        <i/>
        <sz val="10"/>
        <color indexed="8"/>
        <rFont val="Calibri"/>
        <family val="2"/>
      </rPr>
      <t>s effectives de la diaspora ha</t>
    </r>
    <r>
      <rPr>
        <b/>
        <sz val="10"/>
        <color indexed="8"/>
        <rFont val="Calibri"/>
        <family val="2"/>
      </rPr>
      <t>ï</t>
    </r>
    <r>
      <rPr>
        <b/>
        <i/>
        <sz val="10"/>
        <color indexed="8"/>
        <rFont val="Calibri"/>
        <family val="2"/>
      </rPr>
      <t>tienne</t>
    </r>
    <r>
      <rPr>
        <i/>
        <sz val="10"/>
        <color indexed="8"/>
        <rFont val="Calibri"/>
        <family val="2"/>
      </rPr>
      <t xml:space="preserve"> </t>
    </r>
    <r>
      <rPr>
        <sz val="10"/>
        <color indexed="8"/>
        <rFont val="Calibri"/>
        <family val="2"/>
      </rPr>
      <t>à</t>
    </r>
    <r>
      <rPr>
        <i/>
        <sz val="10"/>
        <color indexed="8"/>
        <rFont val="Calibri"/>
        <family val="2"/>
      </rPr>
      <t xml:space="preserve"> devenir investisseurs en Ha</t>
    </r>
    <r>
      <rPr>
        <sz val="10"/>
        <color indexed="8"/>
        <rFont val="Calibri"/>
        <family val="2"/>
      </rPr>
      <t>ï</t>
    </r>
    <r>
      <rPr>
        <i/>
        <sz val="10"/>
        <color indexed="8"/>
        <rFont val="Calibri"/>
        <family val="2"/>
      </rPr>
      <t>ti qui doit permettre de g</t>
    </r>
    <r>
      <rPr>
        <sz val="10"/>
        <color indexed="8"/>
        <rFont val="Calibri"/>
        <family val="2"/>
      </rPr>
      <t>é</t>
    </r>
    <r>
      <rPr>
        <i/>
        <sz val="10"/>
        <color indexed="8"/>
        <rFont val="Calibri"/>
        <family val="2"/>
      </rPr>
      <t>n</t>
    </r>
    <r>
      <rPr>
        <sz val="10"/>
        <color indexed="8"/>
        <rFont val="Calibri"/>
        <family val="2"/>
      </rPr>
      <t>é</t>
    </r>
    <r>
      <rPr>
        <i/>
        <sz val="10"/>
        <color indexed="8"/>
        <rFont val="Calibri"/>
        <family val="2"/>
      </rPr>
      <t>rer de  "lead generation programs" sur les promotion de joint ventures entre entepreneurs locaux  et etrangers et pour l'attraction des inventissements et capacit</t>
    </r>
    <r>
      <rPr>
        <sz val="10"/>
        <color indexed="8"/>
        <rFont val="Calibri"/>
        <family val="2"/>
      </rPr>
      <t>é</t>
    </r>
    <r>
      <rPr>
        <i/>
        <sz val="10"/>
        <color indexed="8"/>
        <rFont val="Calibri"/>
        <family val="2"/>
      </rPr>
      <t>s de la diaspora ha</t>
    </r>
    <r>
      <rPr>
        <sz val="10"/>
        <color indexed="8"/>
        <rFont val="Calibri"/>
        <family val="2"/>
      </rPr>
      <t>ï</t>
    </r>
    <r>
      <rPr>
        <i/>
        <sz val="10"/>
        <color indexed="8"/>
        <rFont val="Calibri"/>
        <family val="2"/>
      </rPr>
      <t xml:space="preserve">tienne (incluant une plateform Web et formation,design des </t>
    </r>
    <r>
      <rPr>
        <sz val="10"/>
        <color indexed="8"/>
        <rFont val="Calibri"/>
        <family val="2"/>
      </rPr>
      <t>é</t>
    </r>
    <r>
      <rPr>
        <i/>
        <sz val="10"/>
        <color indexed="8"/>
        <rFont val="Calibri"/>
        <family val="2"/>
      </rPr>
      <t>v</t>
    </r>
    <r>
      <rPr>
        <sz val="10"/>
        <color indexed="8"/>
        <rFont val="Calibri"/>
        <family val="2"/>
      </rPr>
      <t>è</t>
    </r>
    <r>
      <rPr>
        <i/>
        <sz val="10"/>
        <color indexed="8"/>
        <rFont val="Calibri"/>
        <family val="2"/>
      </rPr>
      <t>nements)</t>
    </r>
  </si>
  <si>
    <r>
      <t>Design d'un barom</t>
    </r>
    <r>
      <rPr>
        <sz val="10"/>
        <color indexed="8"/>
        <rFont val="Calibri"/>
        <family val="2"/>
      </rPr>
      <t>è</t>
    </r>
    <r>
      <rPr>
        <i/>
        <sz val="10"/>
        <color indexed="8"/>
        <rFont val="Calibri"/>
        <family val="2"/>
      </rPr>
      <t>tre 2015 qui doit permettre au CFI de piloter la r</t>
    </r>
    <r>
      <rPr>
        <sz val="10"/>
        <color indexed="8"/>
        <rFont val="Calibri"/>
        <family val="2"/>
      </rPr>
      <t>é</t>
    </r>
    <r>
      <rPr>
        <i/>
        <sz val="10"/>
        <color indexed="8"/>
        <rFont val="Calibri"/>
        <family val="2"/>
      </rPr>
      <t>forme du climat des affaires. Ce baromètre inclura  aussi des statistiques sensibles aux questions de genre et seront ventilées par sexe</t>
    </r>
  </si>
  <si>
    <r>
      <t>Elaboration d'un barom</t>
    </r>
    <r>
      <rPr>
        <sz val="10"/>
        <color indexed="8"/>
        <rFont val="Calibri"/>
        <family val="2"/>
      </rPr>
      <t>è</t>
    </r>
    <r>
      <rPr>
        <i/>
        <sz val="10"/>
        <color indexed="8"/>
        <rFont val="Calibri"/>
        <family val="2"/>
      </rPr>
      <t>tre 2015 qui doit permettre au CFI de piloter la r</t>
    </r>
    <r>
      <rPr>
        <sz val="10"/>
        <color indexed="8"/>
        <rFont val="Calibri"/>
        <family val="2"/>
      </rPr>
      <t>é</t>
    </r>
    <r>
      <rPr>
        <i/>
        <sz val="10"/>
        <color indexed="8"/>
        <rFont val="Calibri"/>
        <family val="2"/>
      </rPr>
      <t>forme du climat des affaires. Ce baromètre inclura  aussi des statistiques sensibles aux questions de genre et seront ventilées par sexe</t>
    </r>
  </si>
  <si>
    <t>2879/GR-HA (HA-L1078) Developpement du Secteur Privé via la Promotion des Investissements</t>
  </si>
  <si>
    <t>Appui logistique pour la réalisation du Forum 2014 et 2015 du CFI</t>
  </si>
  <si>
    <t>Recrutement d'un responsable de la Direction d'etudes du CFI</t>
  </si>
  <si>
    <t>Ecole d'Administration des Affaires  + Universite Locale</t>
  </si>
  <si>
    <t>En cours</t>
  </si>
  <si>
    <t>Période</t>
  </si>
  <si>
    <t>Solde initial des fonds disponibles (Fonds BID)</t>
  </si>
  <si>
    <t>Total des dépenses de la période par catégories budgétaires :</t>
  </si>
  <si>
    <t xml:space="preserve">Mise en place et mise en oeuvre d'un Guide 2014 face aux potentiels Investisseurs extrangers </t>
  </si>
  <si>
    <r>
      <t>Mise en place et mise en oeuvre d'un syst</t>
    </r>
    <r>
      <rPr>
        <b/>
        <sz val="10"/>
        <color indexed="8"/>
        <rFont val="Calibri"/>
        <family val="2"/>
      </rPr>
      <t>è</t>
    </r>
    <r>
      <rPr>
        <b/>
        <sz val="10"/>
        <color indexed="8"/>
        <rFont val="Calibri"/>
        <family val="2"/>
      </rPr>
      <t>me de missions comerciales, foires commerciales  (en Haïti et à l'étranger) pour la promotion des inventissements</t>
    </r>
  </si>
  <si>
    <r>
      <t>Mise en place et mise en oeuvre d'un syst</t>
    </r>
    <r>
      <rPr>
        <b/>
        <sz val="10"/>
        <color indexed="8"/>
        <rFont val="Calibri"/>
        <family val="2"/>
      </rPr>
      <t>è</t>
    </r>
    <r>
      <rPr>
        <b/>
        <sz val="10"/>
        <color indexed="8"/>
        <rFont val="Calibri"/>
        <family val="2"/>
      </rPr>
      <t xml:space="preserve">me de gestion de forums pour attirer les investisseurs étrangers  </t>
    </r>
    <r>
      <rPr>
        <b/>
        <sz val="10"/>
        <color indexed="8"/>
        <rFont val="Calibri"/>
        <family val="2"/>
      </rPr>
      <t>à</t>
    </r>
    <r>
      <rPr>
        <b/>
        <sz val="10"/>
        <color indexed="8"/>
        <rFont val="Calibri"/>
        <family val="2"/>
      </rPr>
      <t xml:space="preserve"> partir de l'organisation du FORUM 2014 en Haití</t>
    </r>
  </si>
  <si>
    <t xml:space="preserve">Montant fonds totaux reçus </t>
  </si>
  <si>
    <t>Remboursement de paiement effectués</t>
  </si>
  <si>
    <t>Paiement direct au fournisseur</t>
  </si>
  <si>
    <t>Solde final fonds disponibles</t>
  </si>
  <si>
    <t>Elaboration d'une politique de relation inter-institutionnelle du CFI pour la coordination des efforts en matière d'attraction des investisements comme une annexe du PO (cartographie interne sur les appuis recus; cartographie des actions developpées pour les bailleurs de fonds avec d'autres institutions qui touche les compétences du CFI; propositon d'une politique de relation inter-institutionnelle)</t>
  </si>
  <si>
    <t>Mise en place et mise en oeuvre d'un système de suivi du plan d'affaires</t>
  </si>
  <si>
    <t xml:space="preserve">Mise en oeuvre d'une nouvelle équipe qui découle du nouveau organigramme </t>
  </si>
  <si>
    <t>Identification et acquisition  des outils nécesaires pour que le CFI puisse fournir ses services aux investisseurs</t>
  </si>
  <si>
    <t xml:space="preserve">Diagnostique comparatif sur les API's au niveau international et du cadre institutionnel national pour améliorer le positionement administratif du CFI </t>
  </si>
  <si>
    <t>Diagnostique légal pour faire l'inventaire du cadre légal qui touche les compentences desirées dans la nouveau "LOI" du CFI</t>
  </si>
  <si>
    <t>Elaboration d'un projet de LOI et ses arrêtés d'application</t>
  </si>
  <si>
    <t>Revision et adaptation du cadre légal pour acompagner la mise en place de la nouvelle Loi du CFI</t>
  </si>
  <si>
    <t>Mise en oeuvre de séance de formation sur les meilleures pratiques de promotion des investissements pour le personel clé et le board du CFI</t>
  </si>
  <si>
    <t>Réalisation de formation pour la mise à niveau des compétences de l'équipe du CFI</t>
  </si>
  <si>
    <t xml:space="preserve">Réalisation d'un programme d'échanges (2 pour cette année) des meilleures pratiques avec d'autres API's  qui découle du plan de formation </t>
  </si>
  <si>
    <t>Définition  et recommandation sur logiciel CRM interconnecter avec le GoH</t>
  </si>
  <si>
    <t>Acquisitions  et installation d'équipements informatiques pour supporter l'activité courante du CFI</t>
  </si>
  <si>
    <t>Acquisitions  et installation d'équipements d'appui pour supporter l'activité courante du CFI</t>
  </si>
  <si>
    <t>Dialogue pour réaliser un diagnostique partagé qui permettra d'établir les mécanismes de coordination inter-institutionelle avec la UGPPP pour canaliser les efforts du GoH en matière de PPP</t>
  </si>
  <si>
    <t>Conception et définition d'une strategie du Goh pour la promotion du pays et l'attraction des investisements directs étrangers</t>
  </si>
  <si>
    <t>Mise en oeuvre de la stratégie du GoH (avec un MOU avec le MAE) qui doit inclure un plan de renforcement du reseau commercial à l'exterieur avec la sélection des objetifs pilotes du pays découlant du PS (Attachés Commerciaux)</t>
  </si>
  <si>
    <t>Definition d'un plan de communication interne et externe du CFI qui doit supporter la stratégie actuelle et 2014-2017 du CFI</t>
  </si>
  <si>
    <t>Mise en oeuvre du plan de communication interne et externe et des outils connexes: la mise à niveau du site internet, l'élaboration des matériels de promotion, et d'un manuel / matériel d'image corporative du CFI</t>
  </si>
  <si>
    <t>Promotion du Guide 2014 par canaux specialisés pour s'adresser aux potentiels investisseurs</t>
  </si>
  <si>
    <t>Evaluation du processus et élaboration des recommandations pour la mise à jour de futurs guides</t>
  </si>
  <si>
    <t>Réalisation des études de "open data" pour fournir des données specialisées aux investisseurs</t>
  </si>
  <si>
    <t>Réalisation d'une étude comparative sur les one-stop-shop pour donner des recommandations au CFI</t>
  </si>
  <si>
    <t>Elaboration d'un feuille de route pour la mise en place du one-stop-shop du CFI</t>
  </si>
  <si>
    <t xml:space="preserve">Identification de quatre (4) évènements commerciaux pertinents pour le CFI et élaboration d'un calendrier de participation </t>
  </si>
  <si>
    <t>Elaboration d'une procédure pour l'identification et  la gestion de la participation aux évènements commerciaux</t>
  </si>
  <si>
    <t>Design et mise en oeuvre du programe de formation de formateurs pour le personel du CFI pour la participation effective aux évènements commerciaux</t>
  </si>
  <si>
    <t>Participation à des évènements commerciaux pour les secteurs clés en 2014 avec le suivi des procedures élaborées</t>
  </si>
  <si>
    <t>Etablir une feuille de route avec l'identification des resources nécessaires pour la reussite du FORUM 2014 et 2015</t>
  </si>
  <si>
    <t>Mise en oeuvre du système de suivi des résultats du FORUM 2014 et 2015</t>
  </si>
  <si>
    <t>Elaboration d'une étude  pour la filière stratégique agro-industrielle qui doit contenir au moins l'identification des opportunités d'investisements, support d'information pour les évènements commerciaux, strategie, comparaison avec la concurrence, argumentaire de ventes, et proposition des possibles projets réalisables</t>
  </si>
  <si>
    <t>Elaboration d'une étude  pour la filière stratégique BPO qui doit avoir au moins l'identification des opportunités d'investisements, support d'information pour les évènements commerciaux, strategie, comparaison avec la concurrence, argumentaire de ventes, et proposition des possibles projets réalisables</t>
  </si>
  <si>
    <t>Elaboration d'une étude  sur les potentialités effectives de la diaspora haïtienne à devenir investisseurs en Haïti qui doit permettre de générer de  "lead generation programs" sur les promotion de joint ventures entre entepreneurs locaux  et etrangers et pour l'attraction des inventissements et capacités de la diaspora haïtienne (incluant une plateform Web et formation,design des évènements)</t>
  </si>
  <si>
    <t>Elaboration d'un base de donnees des fourniseurs locaux visant a l'echange productif et comme base pour  l'identification et la génération des "lead generation programs" sur les promotion de joint ventures entre entepreneurs locaux  et etrangers et pour l'attraction des investissements et capacités de la diaspora haïtienne dans des secteurs clés  identifier entreprises des femmes ou avec grande participation des femmes qui peuvent  prendre part  de « lead generation programs » (avec potentiel de participer aux chaines du valeur des biens et services pour l’attraction des investissements.) (Supporter le Forum)</t>
  </si>
  <si>
    <t>Design d'un baromètre 2015 qui doit permettre au CFI de piloter la réforme du climat des affaires. Ce baromètre inclura  aussi des statistiques sensibles aux questions de genre et seront ventilées par sexe</t>
  </si>
  <si>
    <t>Elaboration d'un baromètre 2015 qui doit permettre au CFI de piloter la réforme du climat des affaires. Ce baromètre inclura  aussi des statistiques sensibles aux questions de genre et seront ventilées par sexe</t>
  </si>
  <si>
    <t xml:space="preserve">Mise en place et mise en oeuvre de la réingénierie Institutionnelle du CFI </t>
  </si>
  <si>
    <t xml:space="preserve">Conception et coaching pour le développpement d'un système de suivi des demandes des investisseurs extrangers et locaux </t>
  </si>
  <si>
    <t>Elaboration d'un nouvelle Loi pour renforcer la capacité du CFI</t>
  </si>
  <si>
    <t>La mise en place et mise en oeuvre d'un pipeline actualisé du  projet des investisements, contacts des investisseurs et leur statut</t>
  </si>
  <si>
    <t>Conception et mise en oeuvre d'un système de technologie de l'information pour donner au CFI les moyens  d'accompagner de manière effective les investisseurs potentiels</t>
  </si>
  <si>
    <t>Conception d'une politique de coordination inter-institutionnelle avec la UGPPP pour canaliser les efforts du GoH en matière de PPP</t>
  </si>
  <si>
    <t>Conception d'une politique de coordination inter-institutionnelle avec le secteur privé haitien</t>
  </si>
  <si>
    <t xml:space="preserve">Mise en place et mise en oeuvre d'une stratégie du Goh pour la promotion du pays vers l'attraction des investisements directs extrangers </t>
  </si>
  <si>
    <t>Mise en place et mise en oeuvre du plan de communication interne et externe du CFI qui doit supporter la stratégie actuelle et 2014-2017 du CFI et pour accompagener le positionement du pays</t>
  </si>
  <si>
    <t>Mise en place de one-stop-shop pour répondre aux besoins des potentiels invertisseurs dans une seule plate-forme administrative</t>
  </si>
  <si>
    <t>Mise en place et mise en oeuvre d'un système de missions commerciales, foires commerciales  et forums (en Haïti et à l'étranger) pour la promotion des inventissements</t>
  </si>
  <si>
    <t>Mise en place et mise en oeuvre de "business intelligence" pour l'identification des opportunites de investisements dans trois filières stratégiques</t>
  </si>
  <si>
    <t xml:space="preserve">Définition des "lead generation programs" sur les promotion de joint ventures avec entepreneurs locaux -extrangers et pour l'attraction des inventissements et capacités de la diaspora haitienne et des secteurs clés </t>
  </si>
  <si>
    <t xml:space="preserve">Création d'un observatoire sur le climat des affaires pour fournir des informations aux potentiels invertisseurs </t>
  </si>
  <si>
    <t>a. Sous-Composante A: Developpement des capacités du CFI</t>
  </si>
  <si>
    <t>a.2. Système de Technologie de l'Information pour donner l'ensemble des moyens techniques au CFI pour lui permettre d'accompagner les investisseurs potentiels de manière efficace</t>
  </si>
  <si>
    <t xml:space="preserve">a.3. Mécanismes de consultation public-privé pour mettre en place la coordination inter-institutionnelle nécessaire </t>
  </si>
  <si>
    <t>b.2. Facilitation de la Promotion des Investissements au Niveau International</t>
  </si>
  <si>
    <t>c. Plaidoyer pour les politiques de Promotion des Investisements et support d'intelligence informative</t>
  </si>
  <si>
    <t>b. Renforcement et promotion de l'image de marque du pays</t>
  </si>
  <si>
    <t>CENTRE DE FACILITATION DES INVESTISSEMENTS (CFI)</t>
  </si>
  <si>
    <t>Developpement du Secteur Prive via la Promotion de l'Investissement</t>
  </si>
  <si>
    <t>CFI</t>
  </si>
  <si>
    <t>Sub/Activite 14.3.1</t>
  </si>
  <si>
    <t>Accompagnement technique du forum d'octobre 2014 par la preparation et la planification d'un atelier identifiant les opportunites d'investissement dans le secteur de l'industrie legere et la preparation de la documentation y afferente destinees aux investisseurs potentiels</t>
  </si>
  <si>
    <t>Elaboration de l'etude technique detaillee sur le secteur de "light manufacturing" incluant une identification des opportunites d'investissement, le support a l'information pour les evenements de promotions, la conception d'un plan de promotion pour le CFI</t>
  </si>
  <si>
    <t>Recrutement d'un responsable senior pour le departement Etudes et Recherches du CFI</t>
  </si>
  <si>
    <t>Produit 1, Activite 1.6.4</t>
  </si>
  <si>
    <t>Recrutement d'un consultant en communications au CFI</t>
  </si>
  <si>
    <t>septembre 2015</t>
  </si>
  <si>
    <t>Sub/Activite 14.1.1</t>
  </si>
  <si>
    <t>Accompagnement technique du forum d'octobre 2014 par la preparation et la planification d'un atelier identifiant les opportunites d'investissement dans le secteur de l'agro-industrie et la preparation de la documentation y afferente destinees aux investisseurs potentiels</t>
  </si>
  <si>
    <r>
      <t xml:space="preserve">Accompagnement International pour L'elaboration d'une </t>
    </r>
    <r>
      <rPr>
        <sz val="10"/>
        <color indexed="8"/>
        <rFont val="Calibri"/>
        <family val="2"/>
      </rPr>
      <t>é</t>
    </r>
    <r>
      <rPr>
        <i/>
        <sz val="10"/>
        <color indexed="8"/>
        <rFont val="Calibri"/>
        <family val="2"/>
      </rPr>
      <t>tude  pour la fili</t>
    </r>
    <r>
      <rPr>
        <sz val="10"/>
        <color indexed="8"/>
        <rFont val="Calibri"/>
        <family val="2"/>
      </rPr>
      <t>è</t>
    </r>
    <r>
      <rPr>
        <i/>
        <sz val="10"/>
        <color indexed="8"/>
        <rFont val="Calibri"/>
        <family val="2"/>
      </rPr>
      <t>re strat</t>
    </r>
    <r>
      <rPr>
        <sz val="10"/>
        <color indexed="8"/>
        <rFont val="Calibri"/>
        <family val="2"/>
      </rPr>
      <t>é</t>
    </r>
    <r>
      <rPr>
        <i/>
        <sz val="10"/>
        <color indexed="8"/>
        <rFont val="Calibri"/>
        <family val="2"/>
      </rPr>
      <t xml:space="preserve">gique </t>
    </r>
    <r>
      <rPr>
        <i/>
        <sz val="10"/>
        <color indexed="8"/>
        <rFont val="Calibri"/>
        <family val="2"/>
      </rPr>
      <t>"</t>
    </r>
    <r>
      <rPr>
        <i/>
        <u val="single"/>
        <sz val="10"/>
        <color indexed="8"/>
        <rFont val="Calibri"/>
        <family val="2"/>
      </rPr>
      <t>agro-industrie"</t>
    </r>
    <r>
      <rPr>
        <i/>
        <sz val="10"/>
        <color indexed="8"/>
        <rFont val="Calibri"/>
        <family val="2"/>
      </rPr>
      <t xml:space="preserve"> qui doit avoir au moins l'identification des opportunit</t>
    </r>
    <r>
      <rPr>
        <sz val="10"/>
        <color indexed="8"/>
        <rFont val="Calibri"/>
        <family val="2"/>
      </rPr>
      <t>é</t>
    </r>
    <r>
      <rPr>
        <i/>
        <sz val="10"/>
        <color indexed="8"/>
        <rFont val="Calibri"/>
        <family val="2"/>
      </rPr>
      <t xml:space="preserve">s des investisements, support d'information pour les </t>
    </r>
    <r>
      <rPr>
        <sz val="10"/>
        <color indexed="8"/>
        <rFont val="Calibri"/>
        <family val="2"/>
      </rPr>
      <t>é</t>
    </r>
    <r>
      <rPr>
        <i/>
        <sz val="10"/>
        <color indexed="8"/>
        <rFont val="Calibri"/>
        <family val="2"/>
      </rPr>
      <t>v</t>
    </r>
    <r>
      <rPr>
        <sz val="10"/>
        <color indexed="8"/>
        <rFont val="Calibri"/>
        <family val="2"/>
      </rPr>
      <t>è</t>
    </r>
    <r>
      <rPr>
        <i/>
        <sz val="10"/>
        <color indexed="8"/>
        <rFont val="Calibri"/>
        <family val="2"/>
      </rPr>
      <t>nements commerciaux, strategie, comparaison avec la concurrence, argumentaire de ventes, et proposition des possibles projets r</t>
    </r>
    <r>
      <rPr>
        <sz val="10"/>
        <color indexed="8"/>
        <rFont val="Calibri"/>
        <family val="2"/>
      </rPr>
      <t>é</t>
    </r>
    <r>
      <rPr>
        <i/>
        <sz val="10"/>
        <color indexed="8"/>
        <rFont val="Calibri"/>
        <family val="2"/>
      </rPr>
      <t>alisables</t>
    </r>
  </si>
  <si>
    <t xml:space="preserve">1 </t>
  </si>
  <si>
    <t>QCNI/2879-CFI/2014-CI-05</t>
  </si>
  <si>
    <t>QCNI/2879-CFI/2014-CI-07</t>
  </si>
  <si>
    <t>SED/2879-CFI/2014-CI-06</t>
  </si>
  <si>
    <t>SED/2879-CFI/2014-CF-012</t>
  </si>
  <si>
    <t>Activité 1.10</t>
  </si>
  <si>
    <t>Consultant legal individuel</t>
  </si>
  <si>
    <t>n/a</t>
  </si>
  <si>
    <t>Sub/Activite 1.6.5</t>
  </si>
  <si>
    <t>0</t>
  </si>
  <si>
    <t>Recrutement d'un consultant responsable senior pour le departement de Promotion du CFI</t>
  </si>
  <si>
    <t>Recrutement d'un consultant responsable de l'Unité de Communications du CFI</t>
  </si>
  <si>
    <r>
      <t>Mise en place et mise en oeuvre d'un syst</t>
    </r>
    <r>
      <rPr>
        <b/>
        <sz val="10"/>
        <color indexed="8"/>
        <rFont val="Calibri"/>
        <family val="2"/>
      </rPr>
      <t>è</t>
    </r>
    <r>
      <rPr>
        <b/>
        <sz val="10"/>
        <color indexed="8"/>
        <rFont val="Calibri"/>
        <family val="2"/>
      </rPr>
      <t xml:space="preserve">me de gestion de forums pour attirer les investisseurs étrangers  </t>
    </r>
    <r>
      <rPr>
        <b/>
        <sz val="10"/>
        <color indexed="8"/>
        <rFont val="Calibri"/>
        <family val="2"/>
      </rPr>
      <t>à</t>
    </r>
    <r>
      <rPr>
        <b/>
        <sz val="10"/>
        <color indexed="8"/>
        <rFont val="Calibri"/>
        <family val="2"/>
      </rPr>
      <t xml:space="preserve"> partir de l'organisation du FORUM 2015 en Haiti</t>
    </r>
  </si>
  <si>
    <r>
      <t>Etablir une feuille de route avec l'identification des resources n</t>
    </r>
    <r>
      <rPr>
        <sz val="10"/>
        <color indexed="8"/>
        <rFont val="Calibri"/>
        <family val="2"/>
      </rPr>
      <t>é</t>
    </r>
    <r>
      <rPr>
        <i/>
        <sz val="10"/>
        <color indexed="8"/>
        <rFont val="Calibri"/>
        <family val="2"/>
      </rPr>
      <t>cessaires pour la reussite du FORUM 2015</t>
    </r>
  </si>
  <si>
    <t xml:space="preserve">Secretariat technique , mise en place et mise en oeuvre  de la strategie de communication et de la coordination generale du Forum 2015 du CFI à realiser en Haití </t>
  </si>
  <si>
    <r>
      <t>Appui logistique pour la r</t>
    </r>
    <r>
      <rPr>
        <sz val="10"/>
        <color indexed="8"/>
        <rFont val="Calibri"/>
        <family val="2"/>
      </rPr>
      <t>é</t>
    </r>
    <r>
      <rPr>
        <i/>
        <sz val="10"/>
        <color indexed="8"/>
        <rFont val="Calibri"/>
        <family val="2"/>
      </rPr>
      <t>alisation du Forum 201</t>
    </r>
    <r>
      <rPr>
        <i/>
        <sz val="10"/>
        <color indexed="8"/>
        <rFont val="Calibri"/>
        <family val="2"/>
      </rPr>
      <t>5</t>
    </r>
    <r>
      <rPr>
        <i/>
        <sz val="10"/>
        <color indexed="8"/>
        <rFont val="Calibri"/>
        <family val="2"/>
      </rPr>
      <t xml:space="preserve">  du CFI</t>
    </r>
  </si>
  <si>
    <r>
      <t>Mise en oeuvre du syst</t>
    </r>
    <r>
      <rPr>
        <sz val="10"/>
        <color indexed="8"/>
        <rFont val="Calibri"/>
        <family val="2"/>
      </rPr>
      <t>è</t>
    </r>
    <r>
      <rPr>
        <i/>
        <sz val="10"/>
        <color indexed="8"/>
        <rFont val="Calibri"/>
        <family val="2"/>
      </rPr>
      <t>me de suivi des r</t>
    </r>
    <r>
      <rPr>
        <sz val="10"/>
        <color indexed="8"/>
        <rFont val="Calibri"/>
        <family val="2"/>
      </rPr>
      <t>é</t>
    </r>
    <r>
      <rPr>
        <i/>
        <sz val="10"/>
        <color indexed="8"/>
        <rFont val="Calibri"/>
        <family val="2"/>
      </rPr>
      <t>sultats du FORUM 2015</t>
    </r>
  </si>
  <si>
    <t>Firme Internationale</t>
  </si>
  <si>
    <t>Impression et Publication du Guide 2014</t>
  </si>
  <si>
    <t>Conception graphique du Guide 2014</t>
  </si>
  <si>
    <t>Elaboration d'un manuel de procedures operationnelles et d'un manuel de procedures administratives et la mise en oeuvre de l'ensemble des procedures du CFI</t>
  </si>
  <si>
    <t>Achat d'imprimantes et de consommables</t>
  </si>
  <si>
    <t>Firme  locale/internationale</t>
  </si>
  <si>
    <t>Firme locale</t>
  </si>
  <si>
    <t xml:space="preserve">QC </t>
  </si>
  <si>
    <t>Janvier  2015</t>
  </si>
  <si>
    <t>Solde financier disponible en début d'année (projet )</t>
  </si>
  <si>
    <t>Prévisions budgétaires 2016</t>
  </si>
  <si>
    <t>Prévisions budgétaires 2017</t>
  </si>
  <si>
    <t>Prévisions budgétaires 2018</t>
  </si>
  <si>
    <t>fevrier</t>
  </si>
  <si>
    <t>janv-dec.</t>
  </si>
  <si>
    <t>mars</t>
  </si>
  <si>
    <t>avril</t>
  </si>
  <si>
    <t>juilllet et novembre</t>
  </si>
  <si>
    <t>1 chaque trois mois</t>
  </si>
  <si>
    <t xml:space="preserve">mai </t>
  </si>
  <si>
    <t>juillet</t>
  </si>
  <si>
    <t>juin septembre et decembre</t>
  </si>
  <si>
    <t xml:space="preserve">mars </t>
  </si>
  <si>
    <t>voir le contrat pour les tranches de paiement</t>
  </si>
  <si>
    <t>Total depense en 2015 par Libellé</t>
  </si>
  <si>
    <t>4</t>
  </si>
  <si>
    <t>Sub/Activite 15.6.1</t>
  </si>
  <si>
    <t>Sub/Activite 15.6.2</t>
  </si>
  <si>
    <t>Evaluation preliminaire des bases de donnees economiques a travers le Pays</t>
  </si>
  <si>
    <t>Mise sur pied  des sytemes de base de donnees economiques pouvant supporter les activites de promotion et d'investissements du CFI (Open Data )</t>
  </si>
  <si>
    <t>Conduite d'une etude technique visant l'etablissement du systeme de donnees economiques</t>
  </si>
  <si>
    <t>Sub/Activite 5.1.1</t>
  </si>
  <si>
    <t>Sub/Activite 5.1.2</t>
  </si>
  <si>
    <t>Recruitement d'un expert en archivage pour monter et gerer un syteme d'archivage pour le CFI</t>
  </si>
  <si>
    <t>8</t>
  </si>
  <si>
    <t>Sub/Activite 6.3.8</t>
  </si>
  <si>
    <t>Achat de materiels de bureau et fournitures de bureau pour le systeme d'archivage du CFI</t>
  </si>
  <si>
    <t>Sub/Activite 6.3.9</t>
  </si>
  <si>
    <t>Amenagement d'un espace pour l'Archivage du CFI</t>
  </si>
  <si>
    <t xml:space="preserve">Activité 13.1.6
</t>
  </si>
  <si>
    <t>Sub/Activite 13.1.6.1</t>
  </si>
  <si>
    <t>Sub/Activite 13.1.6.2</t>
  </si>
  <si>
    <t xml:space="preserve">Solde disponible </t>
  </si>
  <si>
    <t>Participation à des évènements commerciaux pour les secteurs clés en 2015 avec le suivi des procedures élaborées</t>
  </si>
  <si>
    <t>Sub/Activite 13.1.6.3</t>
  </si>
  <si>
    <t>Sub/Activite 13.1.6.4</t>
  </si>
  <si>
    <t>Sub/Activite 13.1.6.5</t>
  </si>
  <si>
    <t>Standard</t>
  </si>
  <si>
    <t>Preparation et accompagne d'une mission d'exploration en Coree du Sud dans le cadre du sommet KOREA- LAC Business Submit</t>
  </si>
  <si>
    <t>Mise en place et mise en oeuvre de la strategie de communication pour la mission d'exploration en Coree du Sud</t>
  </si>
  <si>
    <t xml:space="preserve">Mise en place et mise en oeuvre de la logistique pour la mission en Coree du Sud </t>
  </si>
  <si>
    <t>Mise en place et mise en oeuvre de l'accompagnement technique pour le secteur Textile dans le cadre de la mission d'exploration en Coree du Sud</t>
  </si>
  <si>
    <t>Mise en place et mise en oeuvre de l'accompagnement technique pour le secteur Agro-Business dans le cadre de la mission en Coree Du Sud encontinuation de l'atelier sur les echanges Commerciaux avec le Bresil</t>
  </si>
  <si>
    <t>Recruitement d'un service de traduction pour appuyer la mission d'eploration en Coree Du Sud</t>
  </si>
  <si>
    <t>Recruitement d'un service de transport pour appuyer la mission d'eploration en Coree Du Sud</t>
  </si>
  <si>
    <t>Elaboration d'une etude sur les acces au credit en Haiti aux benefices des investisseurs etrangers et locaux</t>
  </si>
  <si>
    <r>
      <rPr>
        <b/>
        <i/>
        <sz val="10"/>
        <color indexed="8"/>
        <rFont val="Calibri"/>
        <family val="2"/>
      </rPr>
      <t>identification et la g</t>
    </r>
    <r>
      <rPr>
        <b/>
        <sz val="10"/>
        <color indexed="8"/>
        <rFont val="Calibri"/>
        <family val="2"/>
      </rPr>
      <t>é</t>
    </r>
    <r>
      <rPr>
        <b/>
        <i/>
        <sz val="10"/>
        <color indexed="8"/>
        <rFont val="Calibri"/>
        <family val="2"/>
      </rPr>
      <t>n</t>
    </r>
    <r>
      <rPr>
        <b/>
        <sz val="10"/>
        <color indexed="8"/>
        <rFont val="Calibri"/>
        <family val="2"/>
      </rPr>
      <t>é</t>
    </r>
    <r>
      <rPr>
        <b/>
        <i/>
        <sz val="10"/>
        <color indexed="8"/>
        <rFont val="Calibri"/>
        <family val="2"/>
      </rPr>
      <t xml:space="preserve">ration des "lead generation programs" </t>
    </r>
  </si>
  <si>
    <t>identification et la génération des "lead generation programs" -Bresil</t>
  </si>
  <si>
    <t>identification et la génération des "lead generation programs" -Korea</t>
  </si>
  <si>
    <t xml:space="preserve">Activité 13.1.7
</t>
  </si>
  <si>
    <r>
      <t xml:space="preserve">Participation </t>
    </r>
    <r>
      <rPr>
        <sz val="10"/>
        <color indexed="8"/>
        <rFont val="Calibri"/>
        <family val="2"/>
      </rPr>
      <t>à</t>
    </r>
    <r>
      <rPr>
        <i/>
        <sz val="10"/>
        <color indexed="8"/>
        <rFont val="Calibri"/>
        <family val="2"/>
      </rPr>
      <t xml:space="preserve"> </t>
    </r>
    <r>
      <rPr>
        <i/>
        <sz val="10"/>
        <color indexed="8"/>
        <rFont val="Calibri"/>
        <family val="2"/>
      </rPr>
      <t xml:space="preserve">des </t>
    </r>
    <r>
      <rPr>
        <sz val="10"/>
        <color indexed="8"/>
        <rFont val="Calibri"/>
        <family val="2"/>
      </rPr>
      <t>é</t>
    </r>
    <r>
      <rPr>
        <i/>
        <sz val="10"/>
        <color indexed="8"/>
        <rFont val="Calibri"/>
        <family val="2"/>
      </rPr>
      <t>v</t>
    </r>
    <r>
      <rPr>
        <sz val="10"/>
        <color indexed="8"/>
        <rFont val="Calibri"/>
        <family val="2"/>
      </rPr>
      <t>è</t>
    </r>
    <r>
      <rPr>
        <i/>
        <sz val="10"/>
        <color indexed="8"/>
        <rFont val="Calibri"/>
        <family val="2"/>
      </rPr>
      <t xml:space="preserve">nements commerciaux pour les secteurs clés en 2015 avec le suivi des procedures </t>
    </r>
    <r>
      <rPr>
        <sz val="10"/>
        <color indexed="8"/>
        <rFont val="Calibri"/>
        <family val="2"/>
      </rPr>
      <t>é</t>
    </r>
    <r>
      <rPr>
        <i/>
        <sz val="10"/>
        <color indexed="8"/>
        <rFont val="Calibri"/>
        <family val="2"/>
      </rPr>
      <t>labor</t>
    </r>
    <r>
      <rPr>
        <sz val="10"/>
        <color indexed="8"/>
        <rFont val="Calibri"/>
        <family val="2"/>
      </rPr>
      <t>ée</t>
    </r>
    <r>
      <rPr>
        <i/>
        <sz val="10"/>
        <color indexed="8"/>
        <rFont val="Calibri"/>
        <family val="2"/>
      </rPr>
      <t>s</t>
    </r>
  </si>
  <si>
    <t xml:space="preserve">Dépenses annee 2014 </t>
  </si>
  <si>
    <r>
      <t>Billets d'avion pour la participation des repr</t>
    </r>
    <r>
      <rPr>
        <sz val="10"/>
        <color indexed="8"/>
        <rFont val="Calibri"/>
        <family val="2"/>
      </rPr>
      <t>é</t>
    </r>
    <r>
      <rPr>
        <i/>
        <sz val="10"/>
        <color indexed="8"/>
        <rFont val="Calibri"/>
        <family val="2"/>
      </rPr>
      <t>sentants du CFI a  la mission d'eploration en Coree Du Sud</t>
    </r>
  </si>
  <si>
    <r>
      <t>Per diem et frais de s</t>
    </r>
    <r>
      <rPr>
        <sz val="10"/>
        <color indexed="8"/>
        <rFont val="Calibri"/>
        <family val="2"/>
      </rPr>
      <t>é</t>
    </r>
    <r>
      <rPr>
        <i/>
        <sz val="10"/>
        <color indexed="8"/>
        <rFont val="Calibri"/>
        <family val="2"/>
      </rPr>
      <t>jours des repr</t>
    </r>
    <r>
      <rPr>
        <sz val="10"/>
        <color indexed="8"/>
        <rFont val="Calibri"/>
        <family val="2"/>
      </rPr>
      <t>é</t>
    </r>
    <r>
      <rPr>
        <i/>
        <sz val="10"/>
        <color indexed="8"/>
        <rFont val="Calibri"/>
        <family val="2"/>
      </rPr>
      <t xml:space="preserve">sentants du CFI </t>
    </r>
    <r>
      <rPr>
        <sz val="10"/>
        <color indexed="8"/>
        <rFont val="Calibri"/>
        <family val="2"/>
      </rPr>
      <t>à</t>
    </r>
    <r>
      <rPr>
        <i/>
        <sz val="10"/>
        <color indexed="8"/>
        <rFont val="Calibri"/>
        <family val="2"/>
      </rPr>
      <t xml:space="preserve"> la mission d'eploration en Coree Du Sud</t>
    </r>
  </si>
  <si>
    <t xml:space="preserve">Activité 13.1.8
</t>
  </si>
  <si>
    <t xml:space="preserve">Activité 13.1.9
</t>
  </si>
  <si>
    <t xml:space="preserve">Activité 13.1.10
</t>
  </si>
  <si>
    <t xml:space="preserve">Activité 13.1.11
</t>
  </si>
  <si>
    <t>Sub/Activite 13.1.11.1</t>
  </si>
  <si>
    <t>Sub/Activite 13.1.11.2</t>
  </si>
  <si>
    <t>Sub/Activite 13.1.11.3</t>
  </si>
  <si>
    <t>Sub/Activite 13.1.11.4</t>
  </si>
  <si>
    <t>Sub/Activite 13.1.11.5</t>
  </si>
  <si>
    <t>Accompagnement Technique du Forum des investissementrs du CFI a realiser en Haiti et la proposition d'un systeme de suivi des resultats(ESP)</t>
  </si>
  <si>
    <r>
      <t xml:space="preserve">Frais de decoration d'un espace d'exposition   pour la participation du CFI </t>
    </r>
    <r>
      <rPr>
        <sz val="10"/>
        <color indexed="8"/>
        <rFont val="Calibri"/>
        <family val="2"/>
      </rPr>
      <t>à la mission d'exploration en Coree Du Sud</t>
    </r>
  </si>
  <si>
    <t>Logistique pour suporter  la venue d'experts internationaux qui vont fournir des recommandations pour l'acquisition de CRM (billets d'avion et hotel)</t>
  </si>
  <si>
    <t>Logistique pour suporter  la venue d'experts internationaux qui vont fournir des recommandations pour l'acquisition de CRM (Location de salle de coference)</t>
  </si>
  <si>
    <t>janvier 2015</t>
  </si>
  <si>
    <t>Période couverte par le Plan de Passation de Marchés : janvier 2015 a decembre 2015</t>
  </si>
  <si>
    <t>Marie-Louise Roy</t>
  </si>
  <si>
    <t>Mai 2015</t>
  </si>
  <si>
    <t>Mars 2016</t>
  </si>
  <si>
    <t>Mars 2015</t>
  </si>
  <si>
    <t>fevrier 2015</t>
  </si>
  <si>
    <t>Avril 2015</t>
  </si>
  <si>
    <t>SED/2879-CFI/2015-CI-13</t>
  </si>
  <si>
    <t>QCNI/2879-CFI/2015-CI-14</t>
  </si>
  <si>
    <t xml:space="preserve">Produit 1,  Activite 1.10 </t>
  </si>
  <si>
    <t>mars 2015</t>
  </si>
  <si>
    <t>decembre 2015</t>
  </si>
  <si>
    <t>CP/2879-CFI/2015-S-011</t>
  </si>
  <si>
    <t>mars 2016</t>
  </si>
  <si>
    <t>Produit 6, Activite 6.3.8</t>
  </si>
  <si>
    <t xml:space="preserve">Produit 6, Activite 6.3.9 </t>
  </si>
  <si>
    <t>mai 2015</t>
  </si>
  <si>
    <t>mai 2016</t>
  </si>
  <si>
    <t>CP/2879-CFI/2015-B-004</t>
  </si>
  <si>
    <t>aout 2015</t>
  </si>
  <si>
    <t>QC/2879-CFI/2015-CF-017</t>
  </si>
  <si>
    <t>Activité 13.1.1</t>
  </si>
  <si>
    <t>Activité 13.1.2</t>
  </si>
  <si>
    <t>Activité 13.1.3</t>
  </si>
  <si>
    <t>Activité 13.1.4</t>
  </si>
  <si>
    <t>Identification et la generation des "lead generation programs"</t>
  </si>
  <si>
    <t>Produits et Activités de l'Investissement</t>
  </si>
  <si>
    <t>Composante 1. Promotion de l'Investissement</t>
  </si>
  <si>
    <r>
      <t xml:space="preserve">Participation </t>
    </r>
    <r>
      <rPr>
        <sz val="10"/>
        <color indexed="8"/>
        <rFont val="Calibri"/>
        <family val="2"/>
      </rPr>
      <t>à</t>
    </r>
    <r>
      <rPr>
        <i/>
        <sz val="10"/>
        <color indexed="8"/>
        <rFont val="Calibri"/>
        <family val="2"/>
      </rPr>
      <t xml:space="preserve"> </t>
    </r>
    <r>
      <rPr>
        <i/>
        <sz val="10"/>
        <color indexed="8"/>
        <rFont val="Calibri"/>
        <family val="2"/>
      </rPr>
      <t xml:space="preserve">des </t>
    </r>
    <r>
      <rPr>
        <sz val="10"/>
        <color indexed="8"/>
        <rFont val="Calibri"/>
        <family val="2"/>
      </rPr>
      <t>é</t>
    </r>
    <r>
      <rPr>
        <i/>
        <sz val="10"/>
        <color indexed="8"/>
        <rFont val="Calibri"/>
        <family val="2"/>
      </rPr>
      <t>v</t>
    </r>
    <r>
      <rPr>
        <sz val="10"/>
        <color indexed="8"/>
        <rFont val="Calibri"/>
        <family val="2"/>
      </rPr>
      <t>è</t>
    </r>
    <r>
      <rPr>
        <i/>
        <sz val="10"/>
        <color indexed="8"/>
        <rFont val="Calibri"/>
        <family val="2"/>
      </rPr>
      <t xml:space="preserve">nements commerciaux pour les secteurs clés en 2014 avec le suivi des procedures </t>
    </r>
    <r>
      <rPr>
        <sz val="10"/>
        <color indexed="8"/>
        <rFont val="Calibri"/>
        <family val="2"/>
      </rPr>
      <t>é</t>
    </r>
    <r>
      <rPr>
        <i/>
        <sz val="10"/>
        <color indexed="8"/>
        <rFont val="Calibri"/>
        <family val="2"/>
      </rPr>
      <t>labor</t>
    </r>
    <r>
      <rPr>
        <sz val="10"/>
        <color indexed="8"/>
        <rFont val="Calibri"/>
        <family val="2"/>
      </rPr>
      <t>ée</t>
    </r>
    <r>
      <rPr>
        <i/>
        <sz val="10"/>
        <color indexed="8"/>
        <rFont val="Calibri"/>
        <family val="2"/>
      </rPr>
      <t>s</t>
    </r>
  </si>
  <si>
    <t>CP/2879-CFI/2015-T-001</t>
  </si>
  <si>
    <t>Acquisition de materiels et de fournitures de bureau pour le systeme d'archivage du CFI</t>
  </si>
  <si>
    <t>Recrutement d'une entreprise pour effectuer des travaux d'amenagement d'un espace pour l'Archivage du CFI</t>
  </si>
  <si>
    <t>Recrutement d'une firme responsible de la Systematisation des experiences</t>
  </si>
  <si>
    <t>Recrutement d'un forme expert pour la Mise sur pied  des sytemes de base de donnees economiques pouvant supporter les activites de promotion et d'investissements du CFI (Open Data )</t>
  </si>
  <si>
    <t>Recrutement d'un consultant Interprete pour l'atelier de promotion des investissements entre Haiti et le Bresil</t>
  </si>
  <si>
    <t>Recrutement d'un expert en archivage pour monter et gerer un syteme d'archivage pour le CFI</t>
  </si>
  <si>
    <t>Recrutement d'un consultant responsable pour de l'elaboration d'un manuel de procedures administratives et la mise en oeuvre de l'ensemble des procedures du CFI</t>
  </si>
  <si>
    <r>
      <t>Achat de billets d'avion y compris les frais pour l'agence de voyage  pour cinq participants du CFI a une visite d'</t>
    </r>
    <r>
      <rPr>
        <sz val="10"/>
        <color indexed="8"/>
        <rFont val="Calibri"/>
        <family val="2"/>
      </rPr>
      <t>é</t>
    </r>
    <r>
      <rPr>
        <i/>
        <sz val="10"/>
        <color indexed="8"/>
        <rFont val="Calibri"/>
        <family val="2"/>
      </rPr>
      <t>change avec les agences de promotion de la Rwanda</t>
    </r>
  </si>
  <si>
    <t>janvier 2016</t>
  </si>
  <si>
    <t>CP-TS</t>
  </si>
  <si>
    <t>5.4 (a) GN-2350-9</t>
  </si>
  <si>
    <t>Recrutement d'une firme responsable des Services d'impresion de materiel promotionel - Fournisseurs locals</t>
  </si>
  <si>
    <t>Recrutement d'une entreprise responsable de la Logistique pour un  atelier de promotion des investissements entre Haiti et le Bresil</t>
  </si>
  <si>
    <t>Activite 15.2</t>
  </si>
  <si>
    <t>Sub/Activite 15.2.1</t>
  </si>
  <si>
    <t>Sub/Activite 15.2.2</t>
  </si>
  <si>
    <t xml:space="preserve"> Décaissement d' Avance de Fonds</t>
  </si>
  <si>
    <t>13ème mois  inclus</t>
  </si>
  <si>
    <r>
      <t>13</t>
    </r>
    <r>
      <rPr>
        <sz val="7"/>
        <color indexed="8"/>
        <rFont val="Calibri"/>
        <family val="2"/>
      </rPr>
      <t>ème mois  inclus</t>
    </r>
  </si>
  <si>
    <t>SFQ/2879-CFI/2015-CF-001</t>
  </si>
  <si>
    <t>SFQ</t>
  </si>
  <si>
    <t>SED/2879-CFI/2015-CF-003</t>
  </si>
  <si>
    <t>Produit 13, Activité 13.1.7</t>
  </si>
  <si>
    <t>Recrutement d'un firme pour la mise en place et mise en oeuvre de la strategie de communication pour la mission d'exploration en Coree du Sud</t>
  </si>
  <si>
    <t>Asesores de Comunicación</t>
  </si>
  <si>
    <t>SED/2879-CFI/2015-CI-01</t>
  </si>
  <si>
    <t>Recrutement d'un senior consultant pour ASSISTANCE TECHNIQUE POUR LA PROMOTION DES SECTEUR CLÉ DANS LE CADRE DE LA PARTICIPATION DU CFI DANS LE FORUM KOREA-LAC , ainsi que l'edition, traduction et l'impression de la Guide des Investissements et autres outils de promotion</t>
  </si>
  <si>
    <t>Javier Sanchez Casademunt</t>
  </si>
  <si>
    <t>Recrutement d'un consultant pour l'accompagnement technique pour le secteur Textile dans le cadre de la mission d'exploration en Coree du Sud</t>
  </si>
  <si>
    <t>Mark D'Sa</t>
  </si>
  <si>
    <t>Sub/Activite 10.2.6</t>
  </si>
  <si>
    <t>Sub/Activite 1.6.4</t>
  </si>
  <si>
    <t>Depenses Operationnelles</t>
  </si>
  <si>
    <t>Services autres que consultations</t>
  </si>
  <si>
    <t>Produit 3, Activité 3.1; 3.2</t>
  </si>
  <si>
    <t>janvier - fevrier 2015</t>
  </si>
  <si>
    <t>Logistique pour un  atelier de promotion des investissements entre Haiti et le Bresil</t>
  </si>
  <si>
    <t>Produit 10 , Activite 10.2.6</t>
  </si>
  <si>
    <t>Sub/Activite 10.2.7</t>
  </si>
  <si>
    <t xml:space="preserve">Produit 10,  Activite 10.2.7 </t>
  </si>
  <si>
    <t>Produit 13, Activité 13.1.8</t>
  </si>
  <si>
    <t xml:space="preserve"> consultant Interprete pour l'atelier de promotion des investissements entre Haiti et le Bresil</t>
  </si>
  <si>
    <t>Produit 10, et 13. Activites 10.2.2, 13.1.6.3</t>
  </si>
  <si>
    <t>avril 2016</t>
  </si>
  <si>
    <t>avril  2015</t>
  </si>
  <si>
    <t>Fritz Frederic</t>
  </si>
  <si>
    <t>ProProduit 15, activite 15.3</t>
  </si>
  <si>
    <t xml:space="preserve">Recrutement d'une firme pour faire le Diagnostique légal et l'inventaire du cadre légal qui touche les compentences desirées dans une nouveau cadre legal du CFI </t>
  </si>
  <si>
    <t>Produit 11, 13; Activite 11.1.1, 11.1.2, 11.1.3 Produit 13 Activité 13.1.9</t>
  </si>
  <si>
    <t xml:space="preserve">Activité 13.1.12
</t>
  </si>
  <si>
    <t>Mise en place et mise en oeuvre de 3 ateliers de formation pour les investisseurs locaux et la délégation du CFI qui participeront à la conférence en Corée</t>
  </si>
  <si>
    <t>Activité 13.1.12</t>
  </si>
  <si>
    <t>Recrutement d'une entreprise responsible de la logisitique pour l'organisation de 3 ateliers de formation pour la delegation de Coree</t>
  </si>
  <si>
    <t>Produit 13, Activite 13.1.12</t>
  </si>
  <si>
    <t>CP/2879-CFI/2015-S-012</t>
  </si>
  <si>
    <t>Logistique pour la réalisation de 3 ateliers de formation pour les investisseurs locaux et la délégation du CFI qui participeront à la conférence en Corée</t>
  </si>
  <si>
    <t>JANVIER 2015</t>
  </si>
  <si>
    <r>
      <rPr>
        <sz val="11"/>
        <rFont val="Calibri"/>
        <family val="2"/>
      </rPr>
      <t>SED</t>
    </r>
    <r>
      <rPr>
        <sz val="11"/>
        <color theme="1"/>
        <rFont val="Calibri"/>
        <family val="2"/>
      </rPr>
      <t>/2879-CFI/2014-CI-10</t>
    </r>
  </si>
</sst>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TG&quot;#,##0;\-&quot;HTG&quot;#,##0"/>
    <numFmt numFmtId="165" formatCode="&quot;HTG&quot;#,##0;[Red]\-&quot;HTG&quot;#,##0"/>
    <numFmt numFmtId="166" formatCode="&quot;HTG&quot;#,##0.00;\-&quot;HTG&quot;#,##0.00"/>
    <numFmt numFmtId="167" formatCode="&quot;HTG&quot;#,##0.00;[Red]\-&quot;HTG&quot;#,##0.00"/>
    <numFmt numFmtId="168" formatCode="_-&quot;HTG&quot;* #,##0_-;\-&quot;HTG&quot;* #,##0_-;_-&quot;HTG&quot;* &quot;-&quot;_-;_-@_-"/>
    <numFmt numFmtId="169" formatCode="_-* #,##0_-;\-* #,##0_-;_-* &quot;-&quot;_-;_-@_-"/>
    <numFmt numFmtId="170" formatCode="_-&quot;HTG&quot;* #,##0.00_-;\-&quot;HTG&quot;* #,##0.00_-;_-&quot;HTG&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HTG&quot;#,##0_);\(&quot;HTG&quot;#,##0\)"/>
    <numFmt numFmtId="181" formatCode="&quot;HTG&quot;#,##0_);[Red]\(&quot;HTG&quot;#,##0\)"/>
    <numFmt numFmtId="182" formatCode="&quot;HTG&quot;#,##0.00_);\(&quot;HTG&quot;#,##0.00\)"/>
    <numFmt numFmtId="183" formatCode="&quot;HTG&quot;#,##0.00_);[Red]\(&quot;HTG&quot;#,##0.00\)"/>
    <numFmt numFmtId="184" formatCode="_(&quot;HTG&quot;* #,##0_);_(&quot;HTG&quot;* \(#,##0\);_(&quot;HTG&quot;* &quot;-&quot;_);_(@_)"/>
    <numFmt numFmtId="185" formatCode="_(&quot;HTG&quot;* #,##0.00_);_(&quot;HTG&quot;* \(#,##0.00\);_(&quot;HTG&quot;* &quot;-&quot;??_);_(@_)"/>
    <numFmt numFmtId="186" formatCode="&quot;$&quot;\ #,##0;\-&quot;$&quot;\ #,##0"/>
    <numFmt numFmtId="187" formatCode="&quot;$&quot;\ #,##0;[Red]\-&quot;$&quot;\ #,##0"/>
    <numFmt numFmtId="188" formatCode="&quot;$&quot;\ #,##0.00;\-&quot;$&quot;\ #,##0.00"/>
    <numFmt numFmtId="189" formatCode="&quot;$&quot;\ #,##0.00;[Red]\-&quot;$&quot;\ #,##0.00"/>
    <numFmt numFmtId="190" formatCode="_-&quot;$&quot;\ * #,##0_-;\-&quot;$&quot;\ * #,##0_-;_-&quot;$&quot;\ * &quot;-&quot;_-;_-@_-"/>
    <numFmt numFmtId="191" formatCode="_-&quot;$&quot;\ * #,##0.00_-;\-&quot;$&quot;\ * #,##0.00_-;_-&quot;$&quot;\ * &quot;-&quot;??_-;_-@_-"/>
    <numFmt numFmtId="192" formatCode="[$-409]mmm\-yy;@"/>
    <numFmt numFmtId="193" formatCode="_ * #,##0.00_ ;_ * \-#,##0.00_ ;_ * &quot;-&quot;??_ ;_ @_ "/>
    <numFmt numFmtId="194" formatCode="[$-409]d\-mmm\-yy;@"/>
    <numFmt numFmtId="195" formatCode="[$USD]\ #,##0.00"/>
    <numFmt numFmtId="196" formatCode="_([$$-409]* #,##0.00_);_([$$-409]* \(#,##0.00\);_([$$-409]* &quot;-&quot;??_);_(@_)"/>
    <numFmt numFmtId="197" formatCode="_([$$-409]* #,##0.000_);_([$$-409]* \(#,##0.000\);_([$$-409]* &quot;-&quot;??_);_(@_)"/>
    <numFmt numFmtId="198" formatCode="_([$$-409]* #,##0.0_);_([$$-409]* \(#,##0.0\);_([$$-409]* &quot;-&quot;??_);_(@_)"/>
    <numFmt numFmtId="199" formatCode="_([$$-409]* #,##0_);_([$$-409]* \(#,##0\);_([$$-409]* &quot;-&quot;??_);_(@_)"/>
    <numFmt numFmtId="200" formatCode="&quot;Yes&quot;;&quot;Yes&quot;;&quot;No&quot;"/>
    <numFmt numFmtId="201" formatCode="&quot;True&quot;;&quot;True&quot;;&quot;False&quot;"/>
    <numFmt numFmtId="202" formatCode="&quot;On&quot;;&quot;On&quot;;&quot;Off&quot;"/>
    <numFmt numFmtId="203" formatCode="[$€-2]\ #,##0.00_);[Red]\([$€-2]\ #,##0.00\)"/>
    <numFmt numFmtId="204" formatCode="_-[$$-409]* #,##0.00_ ;_-[$$-409]* \-#,##0.00\ ;_-[$$-409]* &quot;-&quot;??_ ;_-@_ "/>
    <numFmt numFmtId="205" formatCode="0.0%"/>
    <numFmt numFmtId="206" formatCode="_(* #,##0.000_);_(* \(#,##0.000\);_(* &quot;-&quot;??_);_(@_)"/>
    <numFmt numFmtId="207" formatCode="_(* #,##0.0_);_(* \(#,##0.0\);_(* &quot;-&quot;??_);_(@_)"/>
    <numFmt numFmtId="208" formatCode="_(* #,##0_);_(* \(#,##0\);_(* &quot;-&quot;??_);_(@_)"/>
  </numFmts>
  <fonts count="112">
    <font>
      <sz val="11"/>
      <color theme="1"/>
      <name val="Calibri"/>
      <family val="2"/>
    </font>
    <font>
      <sz val="11"/>
      <color indexed="8"/>
      <name val="Calibri"/>
      <family val="2"/>
    </font>
    <font>
      <sz val="10"/>
      <name val="Calibri"/>
      <family val="2"/>
    </font>
    <font>
      <sz val="10"/>
      <color indexed="8"/>
      <name val="Calibri"/>
      <family val="2"/>
    </font>
    <font>
      <sz val="10"/>
      <name val="Arial"/>
      <family val="0"/>
    </font>
    <font>
      <b/>
      <sz val="10"/>
      <color indexed="8"/>
      <name val="Calibri"/>
      <family val="2"/>
    </font>
    <font>
      <b/>
      <sz val="10"/>
      <name val="Calibri"/>
      <family val="2"/>
    </font>
    <font>
      <i/>
      <sz val="10"/>
      <color indexed="8"/>
      <name val="Calibri"/>
      <family val="2"/>
    </font>
    <font>
      <i/>
      <sz val="10"/>
      <name val="Calibri"/>
      <family val="2"/>
    </font>
    <font>
      <sz val="11"/>
      <color indexed="9"/>
      <name val="Calibri"/>
      <family val="2"/>
    </font>
    <font>
      <sz val="11"/>
      <color indexed="10"/>
      <name val="Calibri"/>
      <family val="2"/>
    </font>
    <font>
      <sz val="11"/>
      <color indexed="52"/>
      <name val="Calibri"/>
      <family val="2"/>
    </font>
    <font>
      <sz val="11"/>
      <color indexed="62"/>
      <name val="Calibri"/>
      <family val="2"/>
    </font>
    <font>
      <sz val="11"/>
      <color indexed="16"/>
      <name val="Calibri"/>
      <family val="2"/>
    </font>
    <font>
      <sz val="10"/>
      <name val="Verdana"/>
      <family val="2"/>
    </font>
    <font>
      <b/>
      <sz val="15"/>
      <color indexed="62"/>
      <name val="Calibri"/>
      <family val="2"/>
    </font>
    <font>
      <b/>
      <sz val="18"/>
      <color indexed="56"/>
      <name val="Cambria"/>
      <family val="2"/>
    </font>
    <font>
      <b/>
      <sz val="11"/>
      <color indexed="9"/>
      <name val="Calibri"/>
      <family val="2"/>
    </font>
    <font>
      <i/>
      <u val="single"/>
      <sz val="10"/>
      <color indexed="8"/>
      <name val="Calibri"/>
      <family val="2"/>
    </font>
    <font>
      <sz val="9"/>
      <name val="Tahoma"/>
      <family val="2"/>
    </font>
    <font>
      <b/>
      <sz val="9"/>
      <name val="Tahoma"/>
      <family val="2"/>
    </font>
    <font>
      <b/>
      <sz val="10"/>
      <color indexed="9"/>
      <name val="Calibri"/>
      <family val="2"/>
    </font>
    <font>
      <sz val="8"/>
      <name val="Calibri"/>
      <family val="2"/>
    </font>
    <font>
      <b/>
      <i/>
      <sz val="10"/>
      <color indexed="8"/>
      <name val="Calibri"/>
      <family val="2"/>
    </font>
    <font>
      <b/>
      <sz val="11"/>
      <color indexed="8"/>
      <name val="Calibri"/>
      <family val="2"/>
    </font>
    <font>
      <sz val="9"/>
      <color indexed="8"/>
      <name val="Calibri"/>
      <family val="2"/>
    </font>
    <font>
      <sz val="10"/>
      <name val="Arial Narrow"/>
      <family val="2"/>
    </font>
    <font>
      <b/>
      <sz val="10"/>
      <name val="Arial"/>
      <family val="2"/>
    </font>
    <font>
      <b/>
      <sz val="9"/>
      <color indexed="8"/>
      <name val="Calibri"/>
      <family val="2"/>
    </font>
    <font>
      <b/>
      <sz val="9"/>
      <name val="Calibri"/>
      <family val="2"/>
    </font>
    <font>
      <b/>
      <i/>
      <sz val="10"/>
      <name val="Calibri"/>
      <family val="2"/>
    </font>
    <font>
      <sz val="11"/>
      <name val="Calibri"/>
      <family val="2"/>
    </font>
    <font>
      <sz val="7"/>
      <name val="Calibri"/>
      <family val="2"/>
    </font>
    <font>
      <i/>
      <sz val="7"/>
      <name val="Calibri"/>
      <family val="2"/>
    </font>
    <font>
      <sz val="7"/>
      <color indexed="8"/>
      <name val="Calibri"/>
      <family val="2"/>
    </font>
    <font>
      <sz val="11"/>
      <color indexed="14"/>
      <name val="Calibri"/>
      <family val="2"/>
    </font>
    <font>
      <b/>
      <sz val="11"/>
      <color indexed="52"/>
      <name val="Calibri"/>
      <family val="2"/>
    </font>
    <font>
      <i/>
      <sz val="11"/>
      <color indexed="23"/>
      <name val="Calibri"/>
      <family val="2"/>
    </font>
    <font>
      <u val="single"/>
      <sz val="11"/>
      <color indexed="36"/>
      <name val="Calibri"/>
      <family val="2"/>
    </font>
    <font>
      <sz val="11"/>
      <color indexed="17"/>
      <name val="Calibri"/>
      <family val="2"/>
    </font>
    <font>
      <b/>
      <sz val="13"/>
      <color indexed="62"/>
      <name val="Calibri"/>
      <family val="2"/>
    </font>
    <font>
      <b/>
      <sz val="11"/>
      <color indexed="62"/>
      <name val="Calibri"/>
      <family val="2"/>
    </font>
    <font>
      <u val="single"/>
      <sz val="11"/>
      <color indexed="39"/>
      <name val="Calibri"/>
      <family val="2"/>
    </font>
    <font>
      <sz val="11"/>
      <color indexed="60"/>
      <name val="Calibri"/>
      <family val="2"/>
    </font>
    <font>
      <sz val="12"/>
      <color indexed="8"/>
      <name val="Calibri"/>
      <family val="2"/>
    </font>
    <font>
      <b/>
      <sz val="11"/>
      <color indexed="63"/>
      <name val="Calibri"/>
      <family val="2"/>
    </font>
    <font>
      <b/>
      <sz val="18"/>
      <color indexed="62"/>
      <name val="Cambria"/>
      <family val="2"/>
    </font>
    <font>
      <b/>
      <sz val="10"/>
      <color indexed="10"/>
      <name val="Calibri"/>
      <family val="2"/>
    </font>
    <font>
      <sz val="10"/>
      <color indexed="9"/>
      <name val="Calibri"/>
      <family val="2"/>
    </font>
    <font>
      <i/>
      <sz val="9"/>
      <color indexed="8"/>
      <name val="Calibri"/>
      <family val="2"/>
    </font>
    <font>
      <sz val="8"/>
      <color indexed="8"/>
      <name val="Calibri"/>
      <family val="2"/>
    </font>
    <font>
      <b/>
      <sz val="11"/>
      <color indexed="10"/>
      <name val="Calibri"/>
      <family val="2"/>
    </font>
    <font>
      <b/>
      <sz val="11"/>
      <name val="Calibri"/>
      <family val="2"/>
    </font>
    <font>
      <b/>
      <sz val="9"/>
      <color indexed="9"/>
      <name val="Calibri"/>
      <family val="2"/>
    </font>
    <font>
      <i/>
      <sz val="8"/>
      <color indexed="8"/>
      <name val="Calibri"/>
      <family val="2"/>
    </font>
    <font>
      <sz val="10"/>
      <color indexed="62"/>
      <name val="Calibri"/>
      <family val="2"/>
    </font>
    <font>
      <sz val="10"/>
      <color indexed="10"/>
      <name val="Calibri"/>
      <family val="2"/>
    </font>
    <font>
      <i/>
      <sz val="10"/>
      <color indexed="10"/>
      <name val="Calibri"/>
      <family val="2"/>
    </font>
    <font>
      <b/>
      <sz val="7"/>
      <color indexed="8"/>
      <name val="Calibri"/>
      <family val="2"/>
    </font>
    <font>
      <b/>
      <sz val="7"/>
      <color indexed="9"/>
      <name val="Calibri"/>
      <family val="2"/>
    </font>
    <font>
      <sz val="7"/>
      <color indexed="9"/>
      <name val="Calibri"/>
      <family val="2"/>
    </font>
    <font>
      <sz val="7"/>
      <color indexed="10"/>
      <name val="Calibri"/>
      <family val="2"/>
    </font>
    <font>
      <i/>
      <sz val="7"/>
      <color indexed="8"/>
      <name val="Calibri"/>
      <family val="2"/>
    </font>
    <font>
      <i/>
      <sz val="7"/>
      <color indexed="9"/>
      <name val="Calibri"/>
      <family val="2"/>
    </font>
    <font>
      <b/>
      <sz val="7"/>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0"/>
      <color theme="0"/>
      <name val="Calibri"/>
      <family val="2"/>
    </font>
    <font>
      <b/>
      <sz val="10"/>
      <color rgb="FFFF0000"/>
      <name val="Calibri"/>
      <family val="2"/>
    </font>
    <font>
      <i/>
      <sz val="10"/>
      <color theme="1"/>
      <name val="Calibri"/>
      <family val="2"/>
    </font>
    <font>
      <sz val="10"/>
      <color theme="0"/>
      <name val="Calibri"/>
      <family val="2"/>
    </font>
    <font>
      <i/>
      <sz val="9"/>
      <color theme="1"/>
      <name val="Calibri"/>
      <family val="2"/>
    </font>
    <font>
      <b/>
      <i/>
      <sz val="10"/>
      <color theme="1"/>
      <name val="Calibri"/>
      <family val="2"/>
    </font>
    <font>
      <b/>
      <sz val="9"/>
      <color theme="1"/>
      <name val="Calibri"/>
      <family val="2"/>
    </font>
    <font>
      <sz val="8"/>
      <color theme="1"/>
      <name val="Calibri"/>
      <family val="2"/>
    </font>
    <font>
      <b/>
      <sz val="11"/>
      <color rgb="FFFF0000"/>
      <name val="Calibri"/>
      <family val="2"/>
    </font>
    <font>
      <b/>
      <sz val="9"/>
      <color theme="0"/>
      <name val="Calibri"/>
      <family val="2"/>
    </font>
    <font>
      <i/>
      <sz val="8"/>
      <color theme="1"/>
      <name val="Calibri"/>
      <family val="2"/>
    </font>
    <font>
      <sz val="10"/>
      <color rgb="FF7030A0"/>
      <name val="Calibri"/>
      <family val="2"/>
    </font>
    <font>
      <sz val="10"/>
      <color rgb="FFFF0000"/>
      <name val="Calibri"/>
      <family val="2"/>
    </font>
    <font>
      <i/>
      <sz val="10"/>
      <color rgb="FFFF0000"/>
      <name val="Calibri"/>
      <family val="2"/>
    </font>
    <font>
      <sz val="7"/>
      <color theme="1"/>
      <name val="Calibri"/>
      <family val="2"/>
    </font>
    <font>
      <b/>
      <sz val="7"/>
      <color theme="1"/>
      <name val="Calibri"/>
      <family val="2"/>
    </font>
    <font>
      <b/>
      <sz val="7"/>
      <color theme="0"/>
      <name val="Calibri"/>
      <family val="2"/>
    </font>
    <font>
      <sz val="7"/>
      <color theme="0"/>
      <name val="Calibri"/>
      <family val="2"/>
    </font>
    <font>
      <sz val="7"/>
      <color rgb="FFFF0000"/>
      <name val="Calibri"/>
      <family val="2"/>
    </font>
    <font>
      <i/>
      <sz val="7"/>
      <color theme="1"/>
      <name val="Calibri"/>
      <family val="2"/>
    </font>
    <font>
      <i/>
      <sz val="7"/>
      <color theme="0"/>
      <name val="Calibri"/>
      <family val="2"/>
    </font>
    <font>
      <sz val="11"/>
      <color rgb="FF000000"/>
      <name val="Calibri"/>
      <family val="2"/>
    </font>
    <font>
      <i/>
      <sz val="10"/>
      <color rgb="FF000000"/>
      <name val="Calibri"/>
      <family val="2"/>
    </font>
    <font>
      <b/>
      <sz val="12"/>
      <color theme="1"/>
      <name val="Calibri"/>
      <family val="2"/>
    </font>
    <font>
      <b/>
      <sz val="8"/>
      <name val="Calibri"/>
      <family val="2"/>
    </font>
  </fonts>
  <fills count="6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3" tint="0.5999900102615356"/>
        <bgColor indexed="64"/>
      </patternFill>
    </fill>
    <fill>
      <patternFill patternType="solid">
        <fgColor theme="4" tint="-0.24997000396251678"/>
        <bgColor indexed="64"/>
      </patternFill>
    </fill>
    <fill>
      <patternFill patternType="solid">
        <fgColor rgb="FFC00000"/>
        <bgColor indexed="64"/>
      </patternFill>
    </fill>
    <fill>
      <patternFill patternType="solid">
        <fgColor theme="5" tint="-0.24997000396251678"/>
        <bgColor indexed="64"/>
      </patternFill>
    </fill>
    <fill>
      <patternFill patternType="solid">
        <fgColor rgb="FFFFFF00"/>
        <bgColor indexed="64"/>
      </patternFill>
    </fill>
    <fill>
      <patternFill patternType="solid">
        <fgColor theme="6" tint="-0.24997000396251678"/>
        <bgColor indexed="64"/>
      </patternFill>
    </fill>
    <fill>
      <patternFill patternType="solid">
        <fgColor theme="0"/>
        <bgColor indexed="64"/>
      </patternFill>
    </fill>
    <fill>
      <patternFill patternType="solid">
        <fgColor rgb="FFFFC000"/>
        <bgColor indexed="64"/>
      </patternFill>
    </fill>
    <fill>
      <patternFill patternType="solid">
        <fgColor rgb="FF003399"/>
        <bgColor indexed="64"/>
      </patternFill>
    </fill>
    <fill>
      <patternFill patternType="solid">
        <fgColor rgb="FF000099"/>
        <bgColor indexed="64"/>
      </patternFill>
    </fill>
    <fill>
      <patternFill patternType="solid">
        <fgColor rgb="FF001E74"/>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0000"/>
        <bgColor indexed="64"/>
      </patternFill>
    </fill>
    <fill>
      <patternFill patternType="solid">
        <fgColor theme="6" tint="-0.4999699890613556"/>
        <bgColor indexed="64"/>
      </patternFill>
    </fill>
    <fill>
      <patternFill patternType="solid">
        <fgColor theme="3" tint="0.7999799847602844"/>
        <bgColor indexed="64"/>
      </patternFill>
    </fill>
    <fill>
      <patternFill patternType="solid">
        <fgColor rgb="FF92D050"/>
        <bgColor indexed="64"/>
      </patternFill>
    </fill>
    <fill>
      <patternFill patternType="solid">
        <fgColor rgb="FFDCE6F1"/>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color indexed="63"/>
      </left>
      <right style="thin"/>
      <top>
        <color indexed="63"/>
      </top>
      <bottom style="thin"/>
    </border>
    <border>
      <left>
        <color indexed="63"/>
      </left>
      <right style="thin"/>
      <top style="medium"/>
      <bottom style="thin"/>
    </border>
    <border>
      <left style="thin"/>
      <right style="medium"/>
      <top style="medium"/>
      <bottom style="thin"/>
    </border>
    <border>
      <left style="medium"/>
      <right style="thin"/>
      <top style="medium"/>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style="thin"/>
    </border>
    <border>
      <left style="thin"/>
      <right style="thin"/>
      <top>
        <color indexed="63"/>
      </top>
      <bottom style="thin"/>
    </border>
    <border>
      <left style="thin"/>
      <right style="medium"/>
      <top>
        <color indexed="63"/>
      </top>
      <bottom style="thin"/>
    </border>
    <border>
      <left style="medium">
        <color theme="0" tint="-0.24993999302387238"/>
      </left>
      <right style="medium">
        <color theme="0" tint="-0.24993999302387238"/>
      </right>
      <top style="medium">
        <color theme="0" tint="-0.24993999302387238"/>
      </top>
      <bottom style="medium">
        <color theme="0" tint="-0.24993999302387238"/>
      </bottom>
    </border>
    <border>
      <left style="thin">
        <color theme="0" tint="-0.24993999302387238"/>
      </left>
      <right style="thin">
        <color theme="0" tint="-0.24993999302387238"/>
      </right>
      <top>
        <color indexed="63"/>
      </top>
      <bottom style="thin">
        <color theme="0" tint="-0.24993999302387238"/>
      </bottom>
    </border>
    <border>
      <left>
        <color indexed="63"/>
      </left>
      <right style="thick">
        <color theme="0" tint="-0.3499799966812134"/>
      </right>
      <top>
        <color indexed="63"/>
      </top>
      <bottom style="double"/>
    </border>
    <border>
      <left style="medium">
        <color theme="0" tint="-0.24993999302387238"/>
      </left>
      <right>
        <color indexed="63"/>
      </right>
      <top>
        <color indexed="63"/>
      </top>
      <bottom style="medium">
        <color theme="0" tint="-0.24993999302387238"/>
      </bottom>
    </border>
    <border>
      <left style="medium">
        <color theme="0" tint="-0.24993999302387238"/>
      </left>
      <right>
        <color indexed="63"/>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color indexed="63"/>
      </bottom>
    </border>
    <border>
      <left style="medium">
        <color theme="0" tint="-0.24993999302387238"/>
      </left>
      <right style="medium">
        <color theme="0" tint="-0.24993999302387238"/>
      </right>
      <top>
        <color indexed="63"/>
      </top>
      <bottom style="medium">
        <color theme="0" tint="-0.24993999302387238"/>
      </bottom>
    </border>
    <border>
      <left>
        <color indexed="63"/>
      </left>
      <right style="medium">
        <color theme="0" tint="-0.24993999302387238"/>
      </right>
      <top style="medium">
        <color theme="0" tint="-0.24993999302387238"/>
      </top>
      <bottom>
        <color indexed="63"/>
      </bottom>
    </border>
    <border>
      <left>
        <color indexed="63"/>
      </left>
      <right style="medium">
        <color theme="0" tint="-0.24993999302387238"/>
      </right>
      <top>
        <color indexed="63"/>
      </top>
      <bottom style="medium">
        <color theme="0" tint="-0.24993999302387238"/>
      </bottom>
    </border>
    <border>
      <left>
        <color indexed="63"/>
      </left>
      <right style="medium"/>
      <top>
        <color indexed="63"/>
      </top>
      <bottom style="thin"/>
    </border>
    <border>
      <left>
        <color indexed="63"/>
      </left>
      <right>
        <color indexed="63"/>
      </right>
      <top>
        <color indexed="63"/>
      </top>
      <bottom style="double"/>
    </border>
    <border>
      <left style="thin"/>
      <right style="thin"/>
      <top>
        <color indexed="63"/>
      </top>
      <bottom>
        <color indexed="63"/>
      </bottom>
    </border>
    <border>
      <left style="medium"/>
      <right>
        <color indexed="63"/>
      </right>
      <top style="thin"/>
      <bottom style="thin"/>
    </border>
    <border>
      <left style="medium"/>
      <right>
        <color indexed="63"/>
      </right>
      <top>
        <color indexed="63"/>
      </top>
      <bottom style="thin"/>
    </border>
    <border>
      <left style="thin"/>
      <right style="medium"/>
      <top style="thin"/>
      <bottom>
        <color indexed="63"/>
      </bottom>
    </border>
    <border>
      <left style="thin"/>
      <right style="thin"/>
      <top style="medium"/>
      <bottom style="thin"/>
    </border>
    <border>
      <left style="thin"/>
      <right>
        <color indexed="63"/>
      </right>
      <top style="medium"/>
      <bottom style="thin"/>
    </border>
    <border>
      <left style="medium"/>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66" fillId="34" borderId="0" applyNumberFormat="0" applyBorder="0" applyAlignment="0" applyProtection="0"/>
    <xf numFmtId="0" fontId="66" fillId="35" borderId="0" applyNumberFormat="0" applyBorder="0" applyAlignment="0" applyProtection="0"/>
    <xf numFmtId="0" fontId="66" fillId="36" borderId="0" applyNumberFormat="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10" fillId="0" borderId="0" applyNumberFormat="0" applyFill="0" applyBorder="0" applyAlignment="0" applyProtection="0"/>
    <xf numFmtId="0" fontId="67" fillId="40" borderId="0" applyNumberFormat="0" applyBorder="0" applyAlignment="0" applyProtection="0"/>
    <xf numFmtId="0" fontId="68" fillId="41" borderId="1" applyNumberFormat="0" applyAlignment="0" applyProtection="0"/>
    <xf numFmtId="0" fontId="11" fillId="0" borderId="2" applyNumberFormat="0" applyFill="0" applyAlignment="0" applyProtection="0"/>
    <xf numFmtId="0" fontId="69" fillId="42"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2" fillId="13" borderId="4"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43" borderId="0" applyNumberFormat="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44" borderId="1" applyNumberFormat="0" applyAlignment="0" applyProtection="0"/>
    <xf numFmtId="0" fontId="13" fillId="9" borderId="0" applyNumberFormat="0" applyBorder="0" applyAlignment="0" applyProtection="0"/>
    <xf numFmtId="0" fontId="78" fillId="0" borderId="8" applyNumberFormat="0" applyFill="0" applyAlignment="0" applyProtection="0"/>
    <xf numFmtId="43" fontId="1" fillId="0" borderId="0" applyFont="0" applyFill="0" applyBorder="0" applyAlignment="0" applyProtection="0"/>
    <xf numFmtId="0" fontId="79" fillId="45"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80" fillId="0" borderId="0">
      <alignment/>
      <protection/>
    </xf>
    <xf numFmtId="0" fontId="4" fillId="0" borderId="0">
      <alignment/>
      <protection/>
    </xf>
    <xf numFmtId="195" fontId="14" fillId="0" borderId="0">
      <alignment/>
      <protection/>
    </xf>
    <xf numFmtId="0" fontId="0" fillId="0" borderId="0">
      <alignment/>
      <protection/>
    </xf>
    <xf numFmtId="0" fontId="0" fillId="0" borderId="0">
      <alignment/>
      <protection/>
    </xf>
    <xf numFmtId="0" fontId="0" fillId="46" borderId="9" applyNumberFormat="0" applyFont="0" applyAlignment="0" applyProtection="0"/>
    <xf numFmtId="0" fontId="81" fillId="41" borderId="10"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15" fillId="0" borderId="11" applyNumberFormat="0" applyFill="0" applyAlignment="0" applyProtection="0"/>
    <xf numFmtId="0" fontId="16" fillId="0" borderId="0" applyNumberFormat="0" applyFill="0" applyBorder="0" applyAlignment="0" applyProtection="0"/>
    <xf numFmtId="0" fontId="83" fillId="0" borderId="12" applyNumberFormat="0" applyFill="0" applyAlignment="0" applyProtection="0"/>
    <xf numFmtId="0" fontId="17" fillId="47" borderId="13" applyNumberFormat="0" applyAlignment="0" applyProtection="0"/>
    <xf numFmtId="0" fontId="84" fillId="0" borderId="0" applyNumberFormat="0" applyFill="0" applyBorder="0" applyAlignment="0" applyProtection="0"/>
  </cellStyleXfs>
  <cellXfs count="759">
    <xf numFmtId="0" fontId="0" fillId="0" borderId="0" xfId="0" applyFont="1" applyAlignment="1">
      <alignment/>
    </xf>
    <xf numFmtId="0" fontId="85" fillId="48" borderId="14" xfId="0" applyFont="1" applyFill="1" applyBorder="1" applyAlignment="1">
      <alignment horizontal="center" vertical="center" wrapText="1"/>
    </xf>
    <xf numFmtId="0" fontId="86" fillId="0" borderId="0" xfId="0" applyFont="1" applyAlignment="1">
      <alignment horizontal="center" vertical="center" wrapText="1"/>
    </xf>
    <xf numFmtId="0" fontId="86" fillId="0" borderId="0" xfId="0" applyFont="1" applyAlignment="1">
      <alignment/>
    </xf>
    <xf numFmtId="0" fontId="86" fillId="0" borderId="0" xfId="0" applyFont="1" applyAlignment="1">
      <alignment vertical="center"/>
    </xf>
    <xf numFmtId="0" fontId="85" fillId="0" borderId="14"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6" fillId="0" borderId="0" xfId="0" applyFont="1" applyFill="1" applyAlignment="1">
      <alignment horizontal="center" vertical="center" wrapText="1"/>
    </xf>
    <xf numFmtId="0" fontId="87" fillId="49" borderId="14" xfId="0" applyFont="1" applyFill="1" applyBorder="1" applyAlignment="1">
      <alignment/>
    </xf>
    <xf numFmtId="0" fontId="86" fillId="0" borderId="14" xfId="0" applyFont="1" applyFill="1" applyBorder="1" applyAlignment="1">
      <alignment/>
    </xf>
    <xf numFmtId="0" fontId="86" fillId="0" borderId="0" xfId="0" applyFont="1" applyFill="1" applyAlignment="1">
      <alignment/>
    </xf>
    <xf numFmtId="0" fontId="88" fillId="0" borderId="14" xfId="0" applyFont="1" applyBorder="1" applyAlignment="1">
      <alignment/>
    </xf>
    <xf numFmtId="0" fontId="87" fillId="49" borderId="16" xfId="0" applyFont="1" applyFill="1" applyBorder="1" applyAlignment="1">
      <alignment/>
    </xf>
    <xf numFmtId="44" fontId="86" fillId="49" borderId="14" xfId="67" applyFont="1" applyFill="1" applyBorder="1" applyAlignment="1">
      <alignment horizontal="center" vertical="center" wrapText="1"/>
    </xf>
    <xf numFmtId="44" fontId="86" fillId="0" borderId="14" xfId="0" applyNumberFormat="1" applyFont="1" applyFill="1" applyBorder="1" applyAlignment="1">
      <alignment/>
    </xf>
    <xf numFmtId="0" fontId="87" fillId="24" borderId="16" xfId="0" applyFont="1" applyFill="1" applyBorder="1" applyAlignment="1">
      <alignment/>
    </xf>
    <xf numFmtId="0" fontId="88" fillId="49" borderId="16" xfId="0" applyFont="1" applyFill="1" applyBorder="1" applyAlignment="1">
      <alignment/>
    </xf>
    <xf numFmtId="0" fontId="86" fillId="49" borderId="14" xfId="0" applyFont="1" applyFill="1" applyBorder="1" applyAlignment="1">
      <alignment horizontal="center"/>
    </xf>
    <xf numFmtId="0" fontId="87" fillId="49" borderId="16" xfId="0" applyFont="1" applyFill="1" applyBorder="1" applyAlignment="1">
      <alignment/>
    </xf>
    <xf numFmtId="44" fontId="87" fillId="24" borderId="14" xfId="0" applyNumberFormat="1" applyFont="1" applyFill="1" applyBorder="1" applyAlignment="1">
      <alignment/>
    </xf>
    <xf numFmtId="44" fontId="86" fillId="49" borderId="17" xfId="72" applyFont="1" applyFill="1" applyBorder="1" applyAlignment="1">
      <alignment horizontal="center" vertical="center" wrapText="1"/>
    </xf>
    <xf numFmtId="0" fontId="88" fillId="0" borderId="16" xfId="0" applyFont="1" applyBorder="1" applyAlignment="1">
      <alignment/>
    </xf>
    <xf numFmtId="0" fontId="86" fillId="0" borderId="14" xfId="0" applyFont="1" applyFill="1" applyBorder="1" applyAlignment="1">
      <alignment vertical="center"/>
    </xf>
    <xf numFmtId="0" fontId="85" fillId="0" borderId="14" xfId="0" applyFont="1" applyFill="1" applyBorder="1" applyAlignment="1">
      <alignment vertical="center"/>
    </xf>
    <xf numFmtId="0" fontId="85" fillId="0" borderId="18" xfId="0" applyFont="1" applyFill="1" applyBorder="1" applyAlignment="1">
      <alignment horizontal="center" vertical="center" wrapText="1"/>
    </xf>
    <xf numFmtId="0" fontId="87" fillId="49" borderId="15" xfId="0" applyFont="1" applyFill="1" applyBorder="1" applyAlignment="1">
      <alignment/>
    </xf>
    <xf numFmtId="44" fontId="86" fillId="0" borderId="15" xfId="0" applyNumberFormat="1" applyFont="1" applyFill="1" applyBorder="1" applyAlignment="1">
      <alignment/>
    </xf>
    <xf numFmtId="0" fontId="88" fillId="0" borderId="14" xfId="0" applyFont="1" applyFill="1" applyBorder="1" applyAlignment="1">
      <alignment vertical="center"/>
    </xf>
    <xf numFmtId="0" fontId="89" fillId="3" borderId="16" xfId="0" applyFont="1" applyFill="1" applyBorder="1" applyAlignment="1">
      <alignment horizontal="left" vertical="center" wrapText="1"/>
    </xf>
    <xf numFmtId="0" fontId="0" fillId="0" borderId="0" xfId="0" applyFont="1" applyFill="1" applyBorder="1" applyAlignment="1">
      <alignment horizontal="center" vertical="center"/>
    </xf>
    <xf numFmtId="0" fontId="83" fillId="0" borderId="0" xfId="0" applyFont="1" applyFill="1" applyAlignment="1">
      <alignment horizontal="right" vertical="center"/>
    </xf>
    <xf numFmtId="0" fontId="0" fillId="0" borderId="0" xfId="0" applyFill="1" applyAlignment="1">
      <alignment/>
    </xf>
    <xf numFmtId="0" fontId="86" fillId="0" borderId="0" xfId="0" applyFont="1" applyFill="1" applyAlignment="1">
      <alignment vertical="center"/>
    </xf>
    <xf numFmtId="0" fontId="85" fillId="0" borderId="16" xfId="0" applyFont="1" applyFill="1" applyBorder="1" applyAlignment="1">
      <alignment horizontal="center" vertical="center" wrapText="1"/>
    </xf>
    <xf numFmtId="0" fontId="85" fillId="0" borderId="19" xfId="88" applyFont="1" applyFill="1" applyBorder="1" applyAlignment="1">
      <alignment horizontal="center" vertical="center" wrapText="1"/>
      <protection/>
    </xf>
    <xf numFmtId="0" fontId="85" fillId="0" borderId="20" xfId="88" applyFont="1" applyFill="1" applyBorder="1" applyAlignment="1">
      <alignment horizontal="center" vertical="center" wrapText="1"/>
      <protection/>
    </xf>
    <xf numFmtId="0" fontId="85" fillId="0" borderId="21" xfId="88" applyFont="1" applyFill="1" applyBorder="1" applyAlignment="1">
      <alignment horizontal="center" vertical="center" wrapText="1"/>
      <protection/>
    </xf>
    <xf numFmtId="0" fontId="87" fillId="0" borderId="14" xfId="0" applyFont="1" applyFill="1" applyBorder="1" applyAlignment="1">
      <alignment/>
    </xf>
    <xf numFmtId="44" fontId="86" fillId="0" borderId="14" xfId="67" applyFont="1" applyFill="1" applyBorder="1" applyAlignment="1">
      <alignment horizontal="center" vertical="center" wrapText="1"/>
    </xf>
    <xf numFmtId="0" fontId="86" fillId="0" borderId="14" xfId="0" applyFont="1" applyFill="1" applyBorder="1" applyAlignment="1">
      <alignment horizontal="center"/>
    </xf>
    <xf numFmtId="44" fontId="86" fillId="0" borderId="22" xfId="0" applyNumberFormat="1" applyFont="1" applyFill="1" applyBorder="1" applyAlignment="1">
      <alignment horizontal="center"/>
    </xf>
    <xf numFmtId="0" fontId="86" fillId="0" borderId="22" xfId="0" applyFont="1" applyFill="1" applyBorder="1" applyAlignment="1">
      <alignment horizontal="center"/>
    </xf>
    <xf numFmtId="0" fontId="86" fillId="0" borderId="22" xfId="0" applyFont="1" applyFill="1" applyBorder="1" applyAlignment="1">
      <alignment horizontal="center" vertical="center"/>
    </xf>
    <xf numFmtId="44" fontId="86" fillId="0" borderId="14" xfId="0" applyNumberFormat="1" applyFont="1" applyFill="1" applyBorder="1" applyAlignment="1">
      <alignment vertical="center"/>
    </xf>
    <xf numFmtId="44" fontId="86" fillId="0" borderId="16" xfId="0" applyNumberFormat="1" applyFont="1" applyFill="1" applyBorder="1" applyAlignment="1">
      <alignment vertical="center"/>
    </xf>
    <xf numFmtId="44" fontId="85" fillId="0" borderId="14" xfId="0" applyNumberFormat="1" applyFont="1" applyFill="1" applyBorder="1" applyAlignment="1">
      <alignment vertical="center"/>
    </xf>
    <xf numFmtId="0" fontId="85" fillId="0" borderId="0" xfId="0" applyFont="1" applyFill="1" applyAlignment="1">
      <alignment/>
    </xf>
    <xf numFmtId="0" fontId="0" fillId="0" borderId="14" xfId="0" applyFill="1" applyBorder="1" applyAlignment="1">
      <alignment/>
    </xf>
    <xf numFmtId="0" fontId="85" fillId="24" borderId="14" xfId="0" applyFont="1" applyFill="1" applyBorder="1" applyAlignment="1">
      <alignment horizontal="center" vertical="center" wrapText="1"/>
    </xf>
    <xf numFmtId="0" fontId="85" fillId="24" borderId="16" xfId="0" applyFont="1" applyFill="1" applyBorder="1" applyAlignment="1">
      <alignment horizontal="center" vertical="center" wrapText="1"/>
    </xf>
    <xf numFmtId="0" fontId="87" fillId="50" borderId="16" xfId="0" applyFont="1" applyFill="1" applyBorder="1" applyAlignment="1">
      <alignment/>
    </xf>
    <xf numFmtId="44" fontId="87" fillId="50" borderId="14" xfId="0" applyNumberFormat="1" applyFont="1" applyFill="1" applyBorder="1" applyAlignment="1">
      <alignment/>
    </xf>
    <xf numFmtId="0" fontId="90" fillId="50" borderId="14" xfId="0" applyFont="1" applyFill="1" applyBorder="1" applyAlignment="1">
      <alignment/>
    </xf>
    <xf numFmtId="0" fontId="90" fillId="24" borderId="14" xfId="0" applyFont="1" applyFill="1" applyBorder="1" applyAlignment="1">
      <alignment/>
    </xf>
    <xf numFmtId="0" fontId="87" fillId="51" borderId="16" xfId="0" applyFont="1" applyFill="1" applyBorder="1" applyAlignment="1">
      <alignment/>
    </xf>
    <xf numFmtId="44" fontId="87" fillId="51" borderId="14" xfId="0" applyNumberFormat="1" applyFont="1" applyFill="1" applyBorder="1" applyAlignment="1">
      <alignment/>
    </xf>
    <xf numFmtId="0" fontId="90" fillId="51" borderId="14" xfId="0" applyFont="1" applyFill="1" applyBorder="1" applyAlignment="1">
      <alignment/>
    </xf>
    <xf numFmtId="0" fontId="86" fillId="51" borderId="14" xfId="0" applyFont="1" applyFill="1" applyBorder="1" applyAlignment="1">
      <alignment/>
    </xf>
    <xf numFmtId="44" fontId="86" fillId="51" borderId="15" xfId="0" applyNumberFormat="1" applyFont="1" applyFill="1" applyBorder="1" applyAlignment="1">
      <alignment/>
    </xf>
    <xf numFmtId="0" fontId="89" fillId="3" borderId="14" xfId="0" applyFont="1" applyFill="1" applyBorder="1" applyAlignment="1">
      <alignment vertical="center"/>
    </xf>
    <xf numFmtId="0" fontId="89" fillId="3" borderId="14" xfId="0" applyFont="1" applyFill="1" applyBorder="1" applyAlignment="1">
      <alignment horizontal="left" vertical="center" wrapText="1"/>
    </xf>
    <xf numFmtId="0" fontId="91" fillId="2" borderId="22" xfId="0" applyFont="1" applyFill="1" applyBorder="1" applyAlignment="1">
      <alignment vertical="center"/>
    </xf>
    <xf numFmtId="0" fontId="91" fillId="2" borderId="14" xfId="0" applyFont="1" applyFill="1" applyBorder="1" applyAlignment="1">
      <alignment vertical="center"/>
    </xf>
    <xf numFmtId="0" fontId="89" fillId="2" borderId="16" xfId="0" applyFont="1" applyFill="1" applyBorder="1" applyAlignment="1">
      <alignment horizontal="left" vertical="center" wrapText="1"/>
    </xf>
    <xf numFmtId="0" fontId="89" fillId="2" borderId="14" xfId="0" applyFont="1" applyFill="1" applyBorder="1" applyAlignment="1">
      <alignment vertical="center"/>
    </xf>
    <xf numFmtId="0" fontId="89" fillId="2" borderId="14" xfId="0" applyFont="1" applyFill="1" applyBorder="1" applyAlignment="1">
      <alignment horizontal="left" vertical="center" wrapText="1"/>
    </xf>
    <xf numFmtId="0" fontId="91" fillId="2" borderId="14" xfId="0" applyFont="1" applyFill="1" applyBorder="1" applyAlignment="1">
      <alignment/>
    </xf>
    <xf numFmtId="0" fontId="7" fillId="2" borderId="14" xfId="0" applyFont="1" applyFill="1" applyBorder="1" applyAlignment="1">
      <alignment horizontal="left" vertical="center" wrapText="1"/>
    </xf>
    <xf numFmtId="0" fontId="89" fillId="2" borderId="14" xfId="0" applyFont="1" applyFill="1" applyBorder="1" applyAlignment="1">
      <alignment horizontal="left" vertical="center"/>
    </xf>
    <xf numFmtId="0" fontId="89" fillId="2" borderId="0" xfId="0" applyFont="1" applyFill="1" applyAlignment="1">
      <alignment vertical="center" wrapText="1"/>
    </xf>
    <xf numFmtId="0" fontId="89" fillId="2" borderId="14" xfId="0" applyFont="1" applyFill="1" applyBorder="1" applyAlignment="1">
      <alignment vertical="center" wrapText="1"/>
    </xf>
    <xf numFmtId="0" fontId="89" fillId="2" borderId="14" xfId="0" applyFont="1" applyFill="1" applyBorder="1" applyAlignment="1">
      <alignment wrapText="1"/>
    </xf>
    <xf numFmtId="0" fontId="89" fillId="2" borderId="14" xfId="0" applyFont="1" applyFill="1" applyBorder="1" applyAlignment="1">
      <alignment horizontal="left"/>
    </xf>
    <xf numFmtId="0" fontId="89" fillId="2" borderId="16" xfId="0" applyFont="1" applyFill="1" applyBorder="1" applyAlignment="1">
      <alignment wrapText="1"/>
    </xf>
    <xf numFmtId="0" fontId="89" fillId="2" borderId="16" xfId="0" applyFont="1" applyFill="1" applyBorder="1" applyAlignment="1">
      <alignment horizontal="left" wrapText="1"/>
    </xf>
    <xf numFmtId="0" fontId="8" fillId="2" borderId="23" xfId="0" applyFont="1" applyFill="1" applyBorder="1" applyAlignment="1">
      <alignment horizontal="left" vertical="center" wrapText="1"/>
    </xf>
    <xf numFmtId="0" fontId="85" fillId="0" borderId="14" xfId="0" applyFont="1" applyFill="1" applyBorder="1" applyAlignment="1">
      <alignment/>
    </xf>
    <xf numFmtId="0" fontId="86" fillId="25" borderId="14" xfId="0" applyFont="1" applyFill="1" applyBorder="1" applyAlignment="1">
      <alignment/>
    </xf>
    <xf numFmtId="0" fontId="92" fillId="19" borderId="14" xfId="0" applyFont="1" applyFill="1" applyBorder="1" applyAlignment="1">
      <alignment vertical="center" wrapText="1"/>
    </xf>
    <xf numFmtId="0" fontId="85" fillId="19" borderId="16" xfId="0" applyFont="1" applyFill="1" applyBorder="1" applyAlignment="1">
      <alignment horizontal="left" wrapText="1"/>
    </xf>
    <xf numFmtId="0" fontId="85" fillId="25" borderId="14" xfId="0" applyFont="1" applyFill="1" applyBorder="1" applyAlignment="1">
      <alignment horizontal="left" vertical="center"/>
    </xf>
    <xf numFmtId="0" fontId="85" fillId="25" borderId="0" xfId="0" applyFont="1" applyFill="1" applyAlignment="1">
      <alignment wrapText="1"/>
    </xf>
    <xf numFmtId="0" fontId="85" fillId="25" borderId="14" xfId="0" applyFont="1" applyFill="1" applyBorder="1" applyAlignment="1">
      <alignment vertical="center" wrapText="1"/>
    </xf>
    <xf numFmtId="0" fontId="85" fillId="25" borderId="14" xfId="0" applyFont="1" applyFill="1" applyBorder="1" applyAlignment="1">
      <alignment vertical="center"/>
    </xf>
    <xf numFmtId="0" fontId="93" fillId="25" borderId="14" xfId="0" applyFont="1" applyFill="1" applyBorder="1" applyAlignment="1">
      <alignment vertical="center"/>
    </xf>
    <xf numFmtId="0" fontId="7" fillId="3" borderId="14" xfId="0" applyFont="1" applyFill="1" applyBorder="1" applyAlignment="1">
      <alignment horizontal="left" vertical="center" wrapText="1"/>
    </xf>
    <xf numFmtId="0" fontId="86" fillId="3" borderId="14" xfId="0" applyFont="1" applyFill="1" applyBorder="1" applyAlignment="1">
      <alignment/>
    </xf>
    <xf numFmtId="0" fontId="7" fillId="3" borderId="14" xfId="0" applyFont="1" applyFill="1" applyBorder="1" applyAlignment="1">
      <alignment vertical="center" wrapText="1"/>
    </xf>
    <xf numFmtId="0" fontId="89" fillId="3" borderId="14" xfId="0" applyFont="1" applyFill="1" applyBorder="1" applyAlignment="1">
      <alignment horizontal="left" vertical="center"/>
    </xf>
    <xf numFmtId="0" fontId="8" fillId="3" borderId="14" xfId="0" applyFont="1" applyFill="1" applyBorder="1" applyAlignment="1">
      <alignment horizontal="left" vertical="center" wrapText="1"/>
    </xf>
    <xf numFmtId="0" fontId="89" fillId="3" borderId="16" xfId="0" applyFont="1" applyFill="1" applyBorder="1" applyAlignment="1">
      <alignment horizontal="left" wrapText="1"/>
    </xf>
    <xf numFmtId="0" fontId="8" fillId="3" borderId="23" xfId="0" applyFont="1" applyFill="1" applyBorder="1" applyAlignment="1">
      <alignment horizontal="left" vertical="center" wrapText="1"/>
    </xf>
    <xf numFmtId="0" fontId="88" fillId="25" borderId="14" xfId="0" applyFont="1" applyFill="1" applyBorder="1" applyAlignment="1">
      <alignment horizontal="center"/>
    </xf>
    <xf numFmtId="44" fontId="86" fillId="25" borderId="14" xfId="67" applyNumberFormat="1" applyFont="1" applyFill="1" applyBorder="1" applyAlignment="1">
      <alignment horizontal="center" vertical="center" wrapText="1"/>
    </xf>
    <xf numFmtId="0" fontId="85" fillId="25" borderId="14" xfId="0" applyFont="1" applyFill="1" applyBorder="1" applyAlignment="1">
      <alignment horizontal="left"/>
    </xf>
    <xf numFmtId="0" fontId="86" fillId="25" borderId="14" xfId="0" applyFont="1" applyFill="1" applyBorder="1" applyAlignment="1">
      <alignment vertical="center"/>
    </xf>
    <xf numFmtId="44" fontId="86" fillId="25" borderId="14" xfId="0" applyNumberFormat="1" applyFont="1" applyFill="1" applyBorder="1" applyAlignment="1">
      <alignment vertical="center"/>
    </xf>
    <xf numFmtId="44" fontId="86" fillId="25" borderId="14" xfId="0" applyNumberFormat="1" applyFont="1" applyFill="1" applyBorder="1" applyAlignment="1">
      <alignment/>
    </xf>
    <xf numFmtId="0" fontId="85" fillId="25" borderId="14" xfId="0" applyFont="1" applyFill="1" applyBorder="1" applyAlignment="1">
      <alignment/>
    </xf>
    <xf numFmtId="44" fontId="85" fillId="25" borderId="14" xfId="0" applyNumberFormat="1" applyFont="1" applyFill="1" applyBorder="1" applyAlignment="1">
      <alignment vertical="center"/>
    </xf>
    <xf numFmtId="0" fontId="85" fillId="19" borderId="16" xfId="0" applyFont="1" applyFill="1" applyBorder="1" applyAlignment="1">
      <alignment horizontal="left" vertical="center" wrapText="1"/>
    </xf>
    <xf numFmtId="0" fontId="0" fillId="52" borderId="24" xfId="0" applyFill="1" applyBorder="1" applyAlignment="1">
      <alignment/>
    </xf>
    <xf numFmtId="0" fontId="0" fillId="52" borderId="0" xfId="0" applyFill="1" applyBorder="1" applyAlignment="1">
      <alignment/>
    </xf>
    <xf numFmtId="0" fontId="0" fillId="52" borderId="25" xfId="0" applyFill="1" applyBorder="1" applyAlignment="1">
      <alignment/>
    </xf>
    <xf numFmtId="0" fontId="0" fillId="52" borderId="26" xfId="0" applyFill="1" applyBorder="1" applyAlignment="1">
      <alignment/>
    </xf>
    <xf numFmtId="0" fontId="0" fillId="52" borderId="27" xfId="0" applyFill="1" applyBorder="1" applyAlignment="1">
      <alignment/>
    </xf>
    <xf numFmtId="0" fontId="0" fillId="52" borderId="18" xfId="0" applyFill="1" applyBorder="1" applyAlignment="1">
      <alignment/>
    </xf>
    <xf numFmtId="44" fontId="86" fillId="49" borderId="15" xfId="0" applyNumberFormat="1" applyFont="1" applyFill="1" applyBorder="1" applyAlignment="1">
      <alignment/>
    </xf>
    <xf numFmtId="44" fontId="86" fillId="24" borderId="14" xfId="67" applyFont="1" applyFill="1" applyBorder="1" applyAlignment="1">
      <alignment horizontal="center" vertical="center" wrapText="1"/>
    </xf>
    <xf numFmtId="44" fontId="86" fillId="51" borderId="14" xfId="67" applyFont="1" applyFill="1" applyBorder="1" applyAlignment="1">
      <alignment horizontal="center" vertical="center" wrapText="1"/>
    </xf>
    <xf numFmtId="44" fontId="86" fillId="25" borderId="15" xfId="0" applyNumberFormat="1" applyFont="1" applyFill="1" applyBorder="1" applyAlignment="1">
      <alignment/>
    </xf>
    <xf numFmtId="44" fontId="86" fillId="25" borderId="14" xfId="67" applyFont="1" applyFill="1" applyBorder="1" applyAlignment="1">
      <alignment horizontal="center" vertical="center" wrapText="1"/>
    </xf>
    <xf numFmtId="44" fontId="85" fillId="0" borderId="14" xfId="0" applyNumberFormat="1" applyFont="1" applyFill="1" applyBorder="1" applyAlignment="1">
      <alignment/>
    </xf>
    <xf numFmtId="0" fontId="86" fillId="19" borderId="14" xfId="0" applyFont="1" applyFill="1" applyBorder="1" applyAlignment="1">
      <alignment/>
    </xf>
    <xf numFmtId="44" fontId="86" fillId="19" borderId="14" xfId="0" applyNumberFormat="1" applyFont="1" applyFill="1" applyBorder="1" applyAlignment="1">
      <alignment/>
    </xf>
    <xf numFmtId="44" fontId="86" fillId="19" borderId="15" xfId="0" applyNumberFormat="1" applyFont="1" applyFill="1" applyBorder="1" applyAlignment="1">
      <alignment/>
    </xf>
    <xf numFmtId="44" fontId="86" fillId="19" borderId="14" xfId="67" applyFont="1" applyFill="1" applyBorder="1" applyAlignment="1">
      <alignment horizontal="center" vertical="center" wrapText="1"/>
    </xf>
    <xf numFmtId="44" fontId="85" fillId="0" borderId="22" xfId="0" applyNumberFormat="1" applyFont="1" applyFill="1" applyBorder="1" applyAlignment="1">
      <alignment horizontal="center"/>
    </xf>
    <xf numFmtId="44" fontId="85" fillId="0" borderId="16" xfId="0" applyNumberFormat="1" applyFont="1" applyFill="1" applyBorder="1" applyAlignment="1">
      <alignment/>
    </xf>
    <xf numFmtId="0" fontId="85" fillId="53" borderId="14" xfId="0" applyFont="1" applyFill="1" applyBorder="1" applyAlignment="1">
      <alignment horizontal="center" vertical="center" wrapText="1"/>
    </xf>
    <xf numFmtId="0" fontId="7" fillId="2" borderId="0" xfId="0" applyFont="1" applyFill="1" applyAlignment="1">
      <alignment vertical="center" wrapText="1"/>
    </xf>
    <xf numFmtId="0" fontId="7" fillId="2" borderId="14" xfId="0" applyFont="1" applyFill="1" applyBorder="1" applyAlignment="1">
      <alignment vertical="center" wrapText="1"/>
    </xf>
    <xf numFmtId="44" fontId="85" fillId="25" borderId="14" xfId="0" applyNumberFormat="1" applyFont="1" applyFill="1" applyBorder="1" applyAlignment="1">
      <alignment/>
    </xf>
    <xf numFmtId="0" fontId="7" fillId="2" borderId="14" xfId="0" applyFont="1" applyFill="1" applyBorder="1" applyAlignment="1">
      <alignment horizontal="left" wrapText="1"/>
    </xf>
    <xf numFmtId="0" fontId="7" fillId="2" borderId="14" xfId="0" applyFont="1" applyFill="1" applyBorder="1" applyAlignment="1">
      <alignment wrapText="1"/>
    </xf>
    <xf numFmtId="0" fontId="5" fillId="25" borderId="0" xfId="0" applyFont="1" applyFill="1" applyAlignment="1">
      <alignment wrapText="1"/>
    </xf>
    <xf numFmtId="44" fontId="87" fillId="50" borderId="22" xfId="0" applyNumberFormat="1" applyFont="1" applyFill="1" applyBorder="1" applyAlignment="1">
      <alignment horizontal="center"/>
    </xf>
    <xf numFmtId="9" fontId="87" fillId="50" borderId="17" xfId="101" applyFont="1" applyFill="1" applyBorder="1" applyAlignment="1">
      <alignment horizontal="center" vertical="center"/>
    </xf>
    <xf numFmtId="9" fontId="87" fillId="24" borderId="17" xfId="101" applyFont="1" applyFill="1" applyBorder="1" applyAlignment="1">
      <alignment horizontal="center" vertical="center"/>
    </xf>
    <xf numFmtId="9" fontId="87" fillId="51" borderId="17" xfId="101" applyFont="1" applyFill="1" applyBorder="1" applyAlignment="1">
      <alignment horizontal="center" vertical="center"/>
    </xf>
    <xf numFmtId="9" fontId="85" fillId="25" borderId="17" xfId="101" applyFont="1" applyFill="1" applyBorder="1" applyAlignment="1">
      <alignment horizontal="center" vertical="center"/>
    </xf>
    <xf numFmtId="9" fontId="85" fillId="51" borderId="17" xfId="101" applyFont="1" applyFill="1" applyBorder="1" applyAlignment="1">
      <alignment horizontal="center" vertical="center"/>
    </xf>
    <xf numFmtId="9" fontId="85" fillId="0" borderId="17" xfId="101" applyFont="1" applyFill="1" applyBorder="1" applyAlignment="1">
      <alignment horizontal="center" vertical="center"/>
    </xf>
    <xf numFmtId="44" fontId="87" fillId="51" borderId="22" xfId="0" applyNumberFormat="1" applyFont="1" applyFill="1" applyBorder="1" applyAlignment="1">
      <alignment horizontal="center"/>
    </xf>
    <xf numFmtId="9" fontId="85" fillId="19" borderId="17" xfId="101" applyFont="1" applyFill="1" applyBorder="1" applyAlignment="1">
      <alignment horizontal="center" vertical="center"/>
    </xf>
    <xf numFmtId="0" fontId="86" fillId="0" borderId="16" xfId="0" applyFont="1" applyFill="1" applyBorder="1" applyAlignment="1">
      <alignment horizontal="left" wrapText="1"/>
    </xf>
    <xf numFmtId="0" fontId="86" fillId="0" borderId="16" xfId="0" applyFont="1" applyFill="1" applyBorder="1" applyAlignment="1">
      <alignment horizontal="left" vertical="center" wrapText="1"/>
    </xf>
    <xf numFmtId="0" fontId="85" fillId="25" borderId="16" xfId="0" applyFont="1" applyFill="1" applyBorder="1" applyAlignment="1">
      <alignment horizontal="left" vertical="center" wrapText="1"/>
    </xf>
    <xf numFmtId="0" fontId="6" fillId="25" borderId="16" xfId="0" applyFont="1" applyFill="1" applyBorder="1" applyAlignment="1">
      <alignment horizontal="left" vertical="center" wrapText="1"/>
    </xf>
    <xf numFmtId="0" fontId="89" fillId="2" borderId="28" xfId="0" applyFont="1" applyFill="1" applyBorder="1" applyAlignment="1">
      <alignment horizontal="left" vertical="center" wrapText="1"/>
    </xf>
    <xf numFmtId="0" fontId="94" fillId="52" borderId="28" xfId="0" applyFont="1" applyFill="1" applyBorder="1" applyAlignment="1">
      <alignment/>
    </xf>
    <xf numFmtId="0" fontId="94" fillId="52" borderId="24" xfId="0" applyFont="1" applyFill="1" applyBorder="1" applyAlignment="1">
      <alignment/>
    </xf>
    <xf numFmtId="0" fontId="94" fillId="52" borderId="29" xfId="0" applyFont="1" applyFill="1" applyBorder="1" applyAlignment="1">
      <alignment/>
    </xf>
    <xf numFmtId="0" fontId="94" fillId="52" borderId="0" xfId="0" applyFont="1" applyFill="1" applyBorder="1" applyAlignment="1">
      <alignment/>
    </xf>
    <xf numFmtId="0" fontId="94" fillId="52" borderId="30" xfId="0" applyFont="1" applyFill="1" applyBorder="1" applyAlignment="1">
      <alignment/>
    </xf>
    <xf numFmtId="0" fontId="94" fillId="52" borderId="27" xfId="0" applyFont="1" applyFill="1" applyBorder="1" applyAlignment="1">
      <alignment/>
    </xf>
    <xf numFmtId="0" fontId="0" fillId="0" borderId="0" xfId="0" applyFill="1" applyBorder="1" applyAlignment="1">
      <alignment/>
    </xf>
    <xf numFmtId="44" fontId="85" fillId="54" borderId="0" xfId="0" applyNumberFormat="1" applyFont="1" applyFill="1" applyBorder="1" applyAlignment="1">
      <alignment/>
    </xf>
    <xf numFmtId="0" fontId="86" fillId="0" borderId="0" xfId="0" applyFont="1" applyFill="1" applyBorder="1" applyAlignment="1">
      <alignment/>
    </xf>
    <xf numFmtId="0" fontId="0" fillId="0" borderId="0" xfId="0" applyBorder="1" applyAlignment="1">
      <alignment/>
    </xf>
    <xf numFmtId="44" fontId="85" fillId="0" borderId="14" xfId="0" applyNumberFormat="1" applyFont="1" applyFill="1" applyBorder="1" applyAlignment="1">
      <alignment horizontal="center"/>
    </xf>
    <xf numFmtId="44" fontId="87" fillId="24" borderId="22" xfId="0" applyNumberFormat="1" applyFont="1" applyFill="1" applyBorder="1" applyAlignment="1">
      <alignment horizontal="center"/>
    </xf>
    <xf numFmtId="9" fontId="85" fillId="24" borderId="17" xfId="101" applyFont="1" applyFill="1" applyBorder="1" applyAlignment="1">
      <alignment horizontal="center" vertical="center"/>
    </xf>
    <xf numFmtId="44" fontId="85" fillId="25" borderId="22" xfId="0" applyNumberFormat="1" applyFont="1" applyFill="1" applyBorder="1" applyAlignment="1">
      <alignment horizontal="center"/>
    </xf>
    <xf numFmtId="44" fontId="85" fillId="19" borderId="14" xfId="0" applyNumberFormat="1" applyFont="1" applyFill="1" applyBorder="1" applyAlignment="1">
      <alignment/>
    </xf>
    <xf numFmtId="44" fontId="85" fillId="19" borderId="22" xfId="0" applyNumberFormat="1" applyFont="1" applyFill="1" applyBorder="1" applyAlignment="1">
      <alignment horizontal="center"/>
    </xf>
    <xf numFmtId="44" fontId="6" fillId="25" borderId="14" xfId="0" applyNumberFormat="1" applyFont="1" applyFill="1" applyBorder="1" applyAlignment="1">
      <alignment/>
    </xf>
    <xf numFmtId="44" fontId="6" fillId="25" borderId="22" xfId="0" applyNumberFormat="1" applyFont="1" applyFill="1" applyBorder="1" applyAlignment="1">
      <alignment horizontal="center"/>
    </xf>
    <xf numFmtId="44" fontId="2" fillId="25" borderId="15" xfId="0" applyNumberFormat="1" applyFont="1" applyFill="1" applyBorder="1" applyAlignment="1">
      <alignment/>
    </xf>
    <xf numFmtId="9" fontId="6" fillId="25" borderId="17" xfId="101" applyFont="1" applyFill="1" applyBorder="1" applyAlignment="1">
      <alignment horizontal="center" vertical="center"/>
    </xf>
    <xf numFmtId="44" fontId="2" fillId="25" borderId="14" xfId="67" applyFont="1" applyFill="1" applyBorder="1" applyAlignment="1">
      <alignment horizontal="center" vertical="center" wrapText="1"/>
    </xf>
    <xf numFmtId="44" fontId="90" fillId="50" borderId="15" xfId="0" applyNumberFormat="1" applyFont="1" applyFill="1" applyBorder="1" applyAlignment="1">
      <alignment/>
    </xf>
    <xf numFmtId="44" fontId="90" fillId="50" borderId="14" xfId="67" applyFont="1" applyFill="1" applyBorder="1" applyAlignment="1">
      <alignment horizontal="center" vertical="center" wrapText="1"/>
    </xf>
    <xf numFmtId="44" fontId="90" fillId="24" borderId="15" xfId="0" applyNumberFormat="1" applyFont="1" applyFill="1" applyBorder="1" applyAlignment="1">
      <alignment/>
    </xf>
    <xf numFmtId="44" fontId="90" fillId="24" borderId="14" xfId="67" applyFont="1" applyFill="1" applyBorder="1" applyAlignment="1">
      <alignment horizontal="center" vertical="center" wrapText="1"/>
    </xf>
    <xf numFmtId="44" fontId="90" fillId="51" borderId="15" xfId="0" applyNumberFormat="1" applyFont="1" applyFill="1" applyBorder="1" applyAlignment="1">
      <alignment/>
    </xf>
    <xf numFmtId="44" fontId="90" fillId="51" borderId="14" xfId="67" applyFont="1" applyFill="1" applyBorder="1" applyAlignment="1">
      <alignment horizontal="center" vertical="center" wrapText="1"/>
    </xf>
    <xf numFmtId="44" fontId="90" fillId="25" borderId="14" xfId="67" applyNumberFormat="1" applyFont="1" applyFill="1" applyBorder="1" applyAlignment="1">
      <alignment horizontal="center" vertical="center" wrapText="1"/>
    </xf>
    <xf numFmtId="0" fontId="0" fillId="0" borderId="14" xfId="0" applyBorder="1" applyAlignment="1">
      <alignment/>
    </xf>
    <xf numFmtId="0" fontId="86" fillId="0" borderId="14" xfId="0" applyFont="1" applyBorder="1" applyAlignment="1">
      <alignment/>
    </xf>
    <xf numFmtId="9" fontId="86" fillId="0" borderId="14" xfId="101" applyFont="1" applyFill="1" applyBorder="1" applyAlignment="1">
      <alignment horizontal="center" vertical="center" wrapText="1"/>
    </xf>
    <xf numFmtId="0" fontId="7" fillId="2" borderId="16" xfId="0" applyFont="1" applyFill="1" applyBorder="1" applyAlignment="1">
      <alignment horizontal="left" vertical="center" wrapText="1"/>
    </xf>
    <xf numFmtId="0" fontId="85" fillId="24" borderId="16" xfId="0" applyFont="1" applyFill="1" applyBorder="1" applyAlignment="1">
      <alignment horizontal="center" vertical="center" wrapText="1"/>
    </xf>
    <xf numFmtId="44" fontId="86" fillId="0" borderId="15" xfId="67" applyFont="1" applyFill="1" applyBorder="1" applyAlignment="1">
      <alignment horizontal="center" vertical="center" wrapText="1"/>
    </xf>
    <xf numFmtId="44" fontId="86" fillId="49" borderId="15" xfId="67" applyFont="1" applyFill="1" applyBorder="1" applyAlignment="1">
      <alignment horizontal="center" vertical="center" wrapText="1"/>
    </xf>
    <xf numFmtId="44" fontId="87" fillId="50" borderId="25" xfId="0" applyNumberFormat="1" applyFont="1" applyFill="1" applyBorder="1" applyAlignment="1">
      <alignment horizontal="center"/>
    </xf>
    <xf numFmtId="44" fontId="87" fillId="24" borderId="25" xfId="0" applyNumberFormat="1" applyFont="1" applyFill="1" applyBorder="1" applyAlignment="1">
      <alignment horizontal="center"/>
    </xf>
    <xf numFmtId="44" fontId="87" fillId="51" borderId="25" xfId="0" applyNumberFormat="1" applyFont="1" applyFill="1" applyBorder="1" applyAlignment="1">
      <alignment horizontal="center"/>
    </xf>
    <xf numFmtId="44" fontId="6" fillId="25" borderId="25" xfId="0" applyNumberFormat="1" applyFont="1" applyFill="1" applyBorder="1" applyAlignment="1">
      <alignment horizontal="center"/>
    </xf>
    <xf numFmtId="44" fontId="85" fillId="0" borderId="25" xfId="0" applyNumberFormat="1" applyFont="1" applyFill="1" applyBorder="1" applyAlignment="1">
      <alignment horizontal="center"/>
    </xf>
    <xf numFmtId="44" fontId="85" fillId="25" borderId="25" xfId="0" applyNumberFormat="1" applyFont="1" applyFill="1" applyBorder="1" applyAlignment="1">
      <alignment horizontal="center"/>
    </xf>
    <xf numFmtId="44" fontId="85" fillId="19" borderId="25" xfId="0" applyNumberFormat="1" applyFont="1" applyFill="1" applyBorder="1" applyAlignment="1">
      <alignment horizontal="center"/>
    </xf>
    <xf numFmtId="44" fontId="85" fillId="0" borderId="15" xfId="0" applyNumberFormat="1" applyFont="1" applyFill="1" applyBorder="1" applyAlignment="1">
      <alignment horizontal="center"/>
    </xf>
    <xf numFmtId="44" fontId="87" fillId="51" borderId="14" xfId="0" applyNumberFormat="1" applyFont="1" applyFill="1" applyBorder="1" applyAlignment="1">
      <alignment vertical="center"/>
    </xf>
    <xf numFmtId="44" fontId="90" fillId="51" borderId="14" xfId="0" applyNumberFormat="1" applyFont="1" applyFill="1" applyBorder="1" applyAlignment="1">
      <alignment/>
    </xf>
    <xf numFmtId="44" fontId="90" fillId="51" borderId="14" xfId="0" applyNumberFormat="1" applyFont="1" applyFill="1" applyBorder="1" applyAlignment="1">
      <alignment vertical="center"/>
    </xf>
    <xf numFmtId="44" fontId="87" fillId="51" borderId="22" xfId="0" applyNumberFormat="1" applyFont="1" applyFill="1" applyBorder="1" applyAlignment="1">
      <alignment horizontal="center" vertical="center"/>
    </xf>
    <xf numFmtId="44" fontId="87" fillId="51" borderId="25" xfId="0" applyNumberFormat="1" applyFont="1" applyFill="1" applyBorder="1" applyAlignment="1">
      <alignment horizontal="center" vertical="center"/>
    </xf>
    <xf numFmtId="44" fontId="87" fillId="24" borderId="14" xfId="0" applyNumberFormat="1" applyFont="1" applyFill="1" applyBorder="1" applyAlignment="1">
      <alignment vertical="center"/>
    </xf>
    <xf numFmtId="44" fontId="87" fillId="24" borderId="22" xfId="0" applyNumberFormat="1" applyFont="1" applyFill="1" applyBorder="1" applyAlignment="1">
      <alignment horizontal="center" vertical="center"/>
    </xf>
    <xf numFmtId="44" fontId="87" fillId="24" borderId="25" xfId="0" applyNumberFormat="1" applyFont="1" applyFill="1" applyBorder="1" applyAlignment="1">
      <alignment horizontal="center" vertical="center"/>
    </xf>
    <xf numFmtId="44" fontId="86" fillId="24" borderId="15" xfId="0" applyNumberFormat="1" applyFont="1" applyFill="1" applyBorder="1" applyAlignment="1">
      <alignment vertical="center"/>
    </xf>
    <xf numFmtId="0" fontId="86" fillId="24" borderId="14" xfId="0" applyFont="1" applyFill="1" applyBorder="1" applyAlignment="1">
      <alignment vertical="center"/>
    </xf>
    <xf numFmtId="0" fontId="0" fillId="0" borderId="0" xfId="0" applyFill="1" applyAlignment="1">
      <alignment vertical="center"/>
    </xf>
    <xf numFmtId="43" fontId="85" fillId="25" borderId="17" xfId="62" applyFont="1" applyFill="1" applyBorder="1" applyAlignment="1">
      <alignment horizontal="center" vertical="center"/>
    </xf>
    <xf numFmtId="0" fontId="85" fillId="24" borderId="16" xfId="0" applyFont="1" applyFill="1" applyBorder="1" applyAlignment="1">
      <alignment horizontal="center" vertical="center" wrapText="1"/>
    </xf>
    <xf numFmtId="44" fontId="86" fillId="54" borderId="14" xfId="0" applyNumberFormat="1" applyFont="1" applyFill="1" applyBorder="1" applyAlignment="1">
      <alignment/>
    </xf>
    <xf numFmtId="44" fontId="85" fillId="54" borderId="14" xfId="0" applyNumberFormat="1" applyFont="1" applyFill="1" applyBorder="1" applyAlignment="1">
      <alignment vertical="center"/>
    </xf>
    <xf numFmtId="44" fontId="86" fillId="54" borderId="14" xfId="0" applyNumberFormat="1" applyFont="1" applyFill="1" applyBorder="1" applyAlignment="1">
      <alignment vertical="center"/>
    </xf>
    <xf numFmtId="44" fontId="87" fillId="48" borderId="14" xfId="0" applyNumberFormat="1" applyFont="1" applyFill="1" applyBorder="1" applyAlignment="1">
      <alignment/>
    </xf>
    <xf numFmtId="2" fontId="85" fillId="0" borderId="17" xfId="101" applyNumberFormat="1" applyFont="1" applyFill="1" applyBorder="1" applyAlignment="1">
      <alignment horizontal="center" vertical="center"/>
    </xf>
    <xf numFmtId="0" fontId="0" fillId="0" borderId="0" xfId="0" applyNumberFormat="1" applyFont="1" applyAlignment="1">
      <alignment horizontal="center" vertical="center"/>
    </xf>
    <xf numFmtId="0" fontId="0" fillId="0" borderId="0" xfId="0" applyNumberFormat="1" applyFont="1" applyBorder="1" applyAlignment="1">
      <alignment horizontal="center" vertical="center"/>
    </xf>
    <xf numFmtId="0" fontId="83" fillId="0" borderId="29" xfId="0" applyNumberFormat="1" applyFont="1" applyBorder="1" applyAlignment="1">
      <alignment horizontal="center" vertical="center"/>
    </xf>
    <xf numFmtId="0" fontId="83" fillId="0" borderId="0" xfId="0" applyNumberFormat="1" applyFont="1" applyBorder="1" applyAlignment="1">
      <alignment horizontal="center" vertical="center" wrapText="1"/>
    </xf>
    <xf numFmtId="0" fontId="95" fillId="0" borderId="0"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52" fillId="0" borderId="0" xfId="0" applyNumberFormat="1" applyFont="1" applyBorder="1" applyAlignment="1">
      <alignment horizontal="center" vertical="center"/>
    </xf>
    <xf numFmtId="0" fontId="52" fillId="0" borderId="0" xfId="0" applyNumberFormat="1" applyFont="1" applyAlignment="1">
      <alignment horizontal="center" vertical="center"/>
    </xf>
    <xf numFmtId="0" fontId="83" fillId="24" borderId="23" xfId="0" applyNumberFormat="1" applyFont="1" applyFill="1" applyBorder="1" applyAlignment="1">
      <alignment horizontal="center" vertical="center" wrapText="1"/>
    </xf>
    <xf numFmtId="0" fontId="83" fillId="24" borderId="31"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32" xfId="0" applyNumberFormat="1" applyFont="1" applyBorder="1" applyAlignment="1">
      <alignment horizontal="center" vertical="center" wrapText="1"/>
    </xf>
    <xf numFmtId="0" fontId="0" fillId="54" borderId="32" xfId="0" applyNumberFormat="1" applyFont="1" applyFill="1" applyBorder="1" applyAlignment="1">
      <alignment horizontal="center" vertical="center"/>
    </xf>
    <xf numFmtId="9" fontId="0" fillId="0" borderId="32" xfId="101" applyFont="1" applyBorder="1" applyAlignment="1">
      <alignment horizontal="center" vertical="center"/>
    </xf>
    <xf numFmtId="0" fontId="0" fillId="0" borderId="30"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14" xfId="0" applyNumberFormat="1" applyFont="1" applyBorder="1" applyAlignment="1">
      <alignment horizontal="center" vertical="center" wrapText="1"/>
    </xf>
    <xf numFmtId="0" fontId="0" fillId="54" borderId="14" xfId="0" applyNumberFormat="1" applyFont="1" applyFill="1" applyBorder="1" applyAlignment="1">
      <alignment horizontal="center" vertical="center"/>
    </xf>
    <xf numFmtId="0" fontId="0" fillId="0" borderId="16"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52" fillId="24" borderId="23" xfId="0" applyNumberFormat="1" applyFont="1" applyFill="1" applyBorder="1" applyAlignment="1">
      <alignment horizontal="center" vertical="center" wrapText="1"/>
    </xf>
    <xf numFmtId="0" fontId="0" fillId="0" borderId="32" xfId="0" applyNumberForma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30" xfId="0" applyNumberFormat="1" applyFont="1" applyBorder="1" applyAlignment="1">
      <alignment horizontal="center" vertical="center" wrapText="1"/>
    </xf>
    <xf numFmtId="0" fontId="31" fillId="0" borderId="14" xfId="0" applyNumberFormat="1" applyFont="1" applyFill="1" applyBorder="1" applyAlignment="1">
      <alignment horizontal="center" vertical="center" wrapText="1"/>
    </xf>
    <xf numFmtId="0" fontId="0" fillId="54" borderId="14" xfId="0" applyNumberFormat="1" applyFont="1" applyFill="1" applyBorder="1" applyAlignment="1">
      <alignment horizontal="center" vertical="center" wrapText="1"/>
    </xf>
    <xf numFmtId="0" fontId="0" fillId="0" borderId="27" xfId="0" applyNumberFormat="1" applyFont="1" applyBorder="1" applyAlignment="1">
      <alignment horizontal="center" vertical="center" wrapText="1"/>
    </xf>
    <xf numFmtId="0" fontId="0" fillId="0" borderId="27" xfId="0" applyNumberFormat="1" applyFont="1" applyBorder="1" applyAlignment="1">
      <alignment horizontal="center" vertical="center"/>
    </xf>
    <xf numFmtId="9" fontId="0" fillId="0" borderId="27" xfId="101" applyFont="1" applyBorder="1" applyAlignment="1">
      <alignment horizontal="center" vertical="center"/>
    </xf>
    <xf numFmtId="0" fontId="31" fillId="54" borderId="14" xfId="0" applyNumberFormat="1" applyFont="1" applyFill="1" applyBorder="1" applyAlignment="1">
      <alignment horizontal="center" vertical="center" wrapText="1"/>
    </xf>
    <xf numFmtId="0" fontId="52" fillId="54" borderId="14" xfId="0" applyNumberFormat="1" applyFont="1" applyFill="1" applyBorder="1" applyAlignment="1">
      <alignment horizontal="center" vertical="center" wrapText="1"/>
    </xf>
    <xf numFmtId="0" fontId="0" fillId="54" borderId="0" xfId="0" applyNumberFormat="1" applyFont="1" applyFill="1" applyAlignment="1">
      <alignment horizontal="center" vertical="center"/>
    </xf>
    <xf numFmtId="0" fontId="0" fillId="0" borderId="14" xfId="0" applyNumberFormat="1" applyBorder="1" applyAlignment="1">
      <alignment horizontal="center" vertical="center" wrapText="1"/>
    </xf>
    <xf numFmtId="0" fontId="0" fillId="54" borderId="22" xfId="0" applyNumberFormat="1" applyFont="1" applyFill="1" applyBorder="1" applyAlignment="1">
      <alignment horizontal="center" vertical="center"/>
    </xf>
    <xf numFmtId="0" fontId="83" fillId="55" borderId="23" xfId="0" applyNumberFormat="1" applyFont="1" applyFill="1" applyBorder="1" applyAlignment="1">
      <alignment horizontal="center" vertical="center"/>
    </xf>
    <xf numFmtId="0" fontId="83" fillId="55" borderId="31" xfId="0" applyNumberFormat="1" applyFont="1" applyFill="1" applyBorder="1" applyAlignment="1">
      <alignment horizontal="center" vertical="center"/>
    </xf>
    <xf numFmtId="0" fontId="83" fillId="54" borderId="14" xfId="0" applyNumberFormat="1" applyFont="1" applyFill="1" applyBorder="1" applyAlignment="1">
      <alignment horizontal="center" vertical="center"/>
    </xf>
    <xf numFmtId="205" fontId="87" fillId="50" borderId="17" xfId="101" applyNumberFormat="1" applyFont="1" applyFill="1" applyBorder="1" applyAlignment="1">
      <alignment horizontal="center" vertical="center"/>
    </xf>
    <xf numFmtId="9" fontId="85" fillId="0" borderId="17" xfId="101" applyNumberFormat="1" applyFont="1" applyFill="1" applyBorder="1" applyAlignment="1">
      <alignment horizontal="center" vertical="center"/>
    </xf>
    <xf numFmtId="0" fontId="87" fillId="24" borderId="14" xfId="0" applyFont="1" applyFill="1" applyBorder="1" applyAlignment="1">
      <alignment/>
    </xf>
    <xf numFmtId="44" fontId="87" fillId="24" borderId="15" xfId="0" applyNumberFormat="1" applyFont="1" applyFill="1" applyBorder="1" applyAlignment="1">
      <alignment/>
    </xf>
    <xf numFmtId="44" fontId="87" fillId="24" borderId="14" xfId="67" applyFont="1" applyFill="1" applyBorder="1" applyAlignment="1">
      <alignment horizontal="center" vertical="center" wrapText="1"/>
    </xf>
    <xf numFmtId="0" fontId="0" fillId="0" borderId="32" xfId="0" applyNumberFormat="1" applyFont="1" applyFill="1" applyBorder="1" applyAlignment="1">
      <alignment horizontal="center" vertical="center"/>
    </xf>
    <xf numFmtId="9" fontId="0" fillId="0" borderId="32" xfId="101" applyFont="1" applyFill="1" applyBorder="1" applyAlignment="1">
      <alignment horizontal="center" vertical="center"/>
    </xf>
    <xf numFmtId="0" fontId="83" fillId="0" borderId="0" xfId="0" applyFont="1" applyAlignment="1">
      <alignment vertical="center"/>
    </xf>
    <xf numFmtId="0" fontId="86" fillId="56" borderId="34" xfId="0" applyFont="1" applyFill="1" applyBorder="1" applyAlignment="1">
      <alignment/>
    </xf>
    <xf numFmtId="0" fontId="87" fillId="57" borderId="34" xfId="0" applyFont="1" applyFill="1" applyBorder="1" applyAlignment="1">
      <alignment horizontal="right" vertical="top" wrapText="1"/>
    </xf>
    <xf numFmtId="0" fontId="86" fillId="0" borderId="34" xfId="0" applyFont="1" applyBorder="1" applyAlignment="1">
      <alignment/>
    </xf>
    <xf numFmtId="0" fontId="87" fillId="57" borderId="34" xfId="0" applyFont="1" applyFill="1" applyBorder="1" applyAlignment="1">
      <alignment vertical="top" wrapText="1"/>
    </xf>
    <xf numFmtId="0" fontId="2" fillId="0" borderId="34" xfId="0" applyFont="1" applyBorder="1" applyAlignment="1">
      <alignment/>
    </xf>
    <xf numFmtId="0" fontId="2" fillId="0" borderId="0" xfId="0" applyFont="1" applyAlignment="1">
      <alignment/>
    </xf>
    <xf numFmtId="0" fontId="86" fillId="56" borderId="34" xfId="0" applyFont="1" applyFill="1" applyBorder="1" applyAlignment="1">
      <alignment/>
    </xf>
    <xf numFmtId="0" fontId="87" fillId="58" borderId="34" xfId="0" applyFont="1" applyFill="1" applyBorder="1" applyAlignment="1">
      <alignment/>
    </xf>
    <xf numFmtId="0" fontId="86" fillId="0" borderId="0" xfId="0" applyFont="1" applyAlignment="1">
      <alignment/>
    </xf>
    <xf numFmtId="0" fontId="86" fillId="56" borderId="35" xfId="0" applyFont="1" applyFill="1" applyBorder="1" applyAlignment="1">
      <alignment/>
    </xf>
    <xf numFmtId="0" fontId="87" fillId="57" borderId="36" xfId="0" applyFont="1" applyFill="1" applyBorder="1" applyAlignment="1">
      <alignment horizontal="left"/>
    </xf>
    <xf numFmtId="0" fontId="86" fillId="0" borderId="0" xfId="0" applyFont="1" applyBorder="1" applyAlignment="1">
      <alignment/>
    </xf>
    <xf numFmtId="0" fontId="27" fillId="0" borderId="0" xfId="0" applyFont="1" applyBorder="1" applyAlignment="1">
      <alignment/>
    </xf>
    <xf numFmtId="44" fontId="25" fillId="0" borderId="14" xfId="67" applyFont="1" applyBorder="1" applyAlignment="1">
      <alignment vertical="top" wrapText="1"/>
    </xf>
    <xf numFmtId="0" fontId="87" fillId="57" borderId="37" xfId="0" applyFont="1" applyFill="1" applyBorder="1" applyAlignment="1">
      <alignment horizontal="center" vertical="center" wrapText="1"/>
    </xf>
    <xf numFmtId="0" fontId="87" fillId="57" borderId="38" xfId="0" applyFont="1" applyFill="1" applyBorder="1" applyAlignment="1">
      <alignment horizontal="left" vertical="center" wrapText="1"/>
    </xf>
    <xf numFmtId="0" fontId="87" fillId="57" borderId="38" xfId="0" applyFont="1" applyFill="1" applyBorder="1" applyAlignment="1">
      <alignment horizontal="left" vertical="top" wrapText="1"/>
    </xf>
    <xf numFmtId="0" fontId="87" fillId="57" borderId="38" xfId="0" applyFont="1" applyFill="1" applyBorder="1" applyAlignment="1">
      <alignment vertical="top" wrapText="1"/>
    </xf>
    <xf numFmtId="0" fontId="86" fillId="0" borderId="39" xfId="0" applyFont="1" applyBorder="1" applyAlignment="1">
      <alignment/>
    </xf>
    <xf numFmtId="192" fontId="87" fillId="57" borderId="14" xfId="0" applyNumberFormat="1" applyFont="1" applyFill="1" applyBorder="1" applyAlignment="1">
      <alignment horizontal="center" vertical="center" wrapText="1"/>
    </xf>
    <xf numFmtId="44" fontId="96" fillId="57" borderId="14" xfId="67" applyFont="1" applyFill="1" applyBorder="1" applyAlignment="1">
      <alignment horizontal="center" vertical="center" wrapText="1"/>
    </xf>
    <xf numFmtId="4" fontId="96" fillId="0" borderId="14" xfId="0" applyNumberFormat="1" applyFont="1" applyFill="1" applyBorder="1" applyAlignment="1">
      <alignment horizontal="center" vertical="center" wrapText="1"/>
    </xf>
    <xf numFmtId="193" fontId="96" fillId="0" borderId="14" xfId="0" applyNumberFormat="1" applyFont="1" applyFill="1" applyBorder="1" applyAlignment="1">
      <alignment horizontal="center" vertical="center" wrapText="1"/>
    </xf>
    <xf numFmtId="44" fontId="87" fillId="58" borderId="14" xfId="67" applyFont="1" applyFill="1" applyBorder="1" applyAlignment="1">
      <alignment horizontal="right" vertical="center"/>
    </xf>
    <xf numFmtId="44" fontId="4" fillId="59" borderId="14" xfId="67" applyFont="1" applyFill="1" applyBorder="1" applyAlignment="1">
      <alignment/>
    </xf>
    <xf numFmtId="44" fontId="87" fillId="57" borderId="14" xfId="67" applyFont="1" applyFill="1" applyBorder="1" applyAlignment="1">
      <alignment/>
    </xf>
    <xf numFmtId="0" fontId="86" fillId="0" borderId="38" xfId="0" applyFont="1" applyBorder="1" applyAlignment="1">
      <alignment/>
    </xf>
    <xf numFmtId="0" fontId="87" fillId="58" borderId="40" xfId="0" applyFont="1" applyFill="1" applyBorder="1" applyAlignment="1">
      <alignment/>
    </xf>
    <xf numFmtId="0" fontId="2" fillId="59" borderId="14" xfId="0" applyFont="1" applyFill="1" applyBorder="1" applyAlignment="1">
      <alignment horizontal="left"/>
    </xf>
    <xf numFmtId="0" fontId="2" fillId="59" borderId="14" xfId="0" applyFont="1" applyFill="1" applyBorder="1" applyAlignment="1">
      <alignment/>
    </xf>
    <xf numFmtId="0" fontId="91" fillId="54" borderId="22" xfId="0" applyFont="1" applyFill="1" applyBorder="1" applyAlignment="1">
      <alignment vertical="center"/>
    </xf>
    <xf numFmtId="0" fontId="89" fillId="54" borderId="28" xfId="0" applyFont="1" applyFill="1" applyBorder="1" applyAlignment="1">
      <alignment horizontal="left" vertical="center" wrapText="1"/>
    </xf>
    <xf numFmtId="0" fontId="91" fillId="54" borderId="14" xfId="0" applyFont="1" applyFill="1" applyBorder="1" applyAlignment="1">
      <alignment vertical="center"/>
    </xf>
    <xf numFmtId="0" fontId="89" fillId="54" borderId="16" xfId="0" applyFont="1" applyFill="1" applyBorder="1" applyAlignment="1">
      <alignment horizontal="left" vertical="center" wrapText="1"/>
    </xf>
    <xf numFmtId="0" fontId="89" fillId="54" borderId="14" xfId="0" applyFont="1" applyFill="1" applyBorder="1" applyAlignment="1">
      <alignment vertical="center"/>
    </xf>
    <xf numFmtId="0" fontId="91" fillId="54" borderId="14" xfId="0" applyFont="1" applyFill="1" applyBorder="1" applyAlignment="1">
      <alignment/>
    </xf>
    <xf numFmtId="0" fontId="7" fillId="54" borderId="16" xfId="0" applyFont="1" applyFill="1" applyBorder="1" applyAlignment="1">
      <alignment horizontal="left" wrapText="1"/>
    </xf>
    <xf numFmtId="0" fontId="89" fillId="54" borderId="14" xfId="0" applyFont="1" applyFill="1" applyBorder="1" applyAlignment="1">
      <alignment vertical="center" wrapText="1"/>
    </xf>
    <xf numFmtId="0" fontId="89" fillId="54" borderId="14" xfId="0" applyFont="1" applyFill="1" applyBorder="1" applyAlignment="1">
      <alignment horizontal="left" vertical="center" wrapText="1"/>
    </xf>
    <xf numFmtId="0" fontId="7" fillId="54" borderId="16" xfId="0" applyFont="1" applyFill="1" applyBorder="1" applyAlignment="1">
      <alignment horizontal="left" vertical="center" wrapText="1"/>
    </xf>
    <xf numFmtId="0" fontId="7" fillId="54" borderId="16" xfId="0" applyFont="1" applyFill="1" applyBorder="1" applyAlignment="1">
      <alignment vertical="center" wrapText="1"/>
    </xf>
    <xf numFmtId="0" fontId="89" fillId="54" borderId="14" xfId="0" applyFont="1" applyFill="1" applyBorder="1" applyAlignment="1">
      <alignment horizontal="left" vertical="center"/>
    </xf>
    <xf numFmtId="0" fontId="89" fillId="54" borderId="0" xfId="0" applyFont="1" applyFill="1" applyAlignment="1">
      <alignment vertical="center" wrapText="1"/>
    </xf>
    <xf numFmtId="0" fontId="8" fillId="54" borderId="14" xfId="0" applyFont="1" applyFill="1" applyBorder="1" applyAlignment="1">
      <alignment horizontal="left" vertical="center"/>
    </xf>
    <xf numFmtId="0" fontId="8" fillId="54" borderId="16" xfId="0" applyFont="1" applyFill="1" applyBorder="1" applyAlignment="1">
      <alignment vertical="center" wrapText="1"/>
    </xf>
    <xf numFmtId="0" fontId="8" fillId="54" borderId="16" xfId="0" applyFont="1" applyFill="1" applyBorder="1" applyAlignment="1">
      <alignment wrapText="1"/>
    </xf>
    <xf numFmtId="0" fontId="89" fillId="54" borderId="14" xfId="0" applyFont="1" applyFill="1" applyBorder="1" applyAlignment="1">
      <alignment horizontal="left"/>
    </xf>
    <xf numFmtId="0" fontId="89" fillId="54" borderId="16" xfId="0" applyFont="1" applyFill="1" applyBorder="1" applyAlignment="1">
      <alignment wrapText="1"/>
    </xf>
    <xf numFmtId="0" fontId="8" fillId="54" borderId="14" xfId="0" applyFont="1" applyFill="1" applyBorder="1" applyAlignment="1">
      <alignment vertical="center"/>
    </xf>
    <xf numFmtId="0" fontId="8" fillId="54" borderId="16" xfId="0" applyFont="1" applyFill="1" applyBorder="1" applyAlignment="1">
      <alignment horizontal="left" wrapText="1"/>
    </xf>
    <xf numFmtId="0" fontId="8" fillId="54" borderId="23" xfId="0" applyFont="1" applyFill="1" applyBorder="1" applyAlignment="1">
      <alignment horizontal="left" vertical="center" wrapText="1"/>
    </xf>
    <xf numFmtId="0" fontId="8" fillId="54" borderId="14" xfId="0" applyFont="1" applyFill="1" applyBorder="1" applyAlignment="1">
      <alignment horizontal="left" vertical="center" wrapText="1"/>
    </xf>
    <xf numFmtId="0" fontId="8" fillId="54" borderId="16" xfId="0" applyFont="1" applyFill="1" applyBorder="1" applyAlignment="1">
      <alignment horizontal="left" vertical="center" wrapText="1"/>
    </xf>
    <xf numFmtId="0" fontId="97" fillId="54" borderId="14" xfId="0" applyFont="1" applyFill="1" applyBorder="1" applyAlignment="1">
      <alignment horizontal="left" vertical="center"/>
    </xf>
    <xf numFmtId="0" fontId="85" fillId="54" borderId="16" xfId="0" applyFont="1" applyFill="1" applyBorder="1" applyAlignment="1">
      <alignment horizontal="left" vertical="center" wrapText="1"/>
    </xf>
    <xf numFmtId="0" fontId="97" fillId="54" borderId="14" xfId="0" applyFont="1" applyFill="1" applyBorder="1" applyAlignment="1">
      <alignment horizontal="left" vertical="center" wrapText="1"/>
    </xf>
    <xf numFmtId="0" fontId="89" fillId="54" borderId="16" xfId="0" applyFont="1" applyFill="1" applyBorder="1" applyAlignment="1">
      <alignment horizontal="left" wrapText="1"/>
    </xf>
    <xf numFmtId="0" fontId="89" fillId="54" borderId="16" xfId="0" applyFont="1" applyFill="1" applyBorder="1" applyAlignment="1">
      <alignment vertical="center" wrapText="1"/>
    </xf>
    <xf numFmtId="0" fontId="6" fillId="60" borderId="34" xfId="0" applyFont="1" applyFill="1" applyBorder="1" applyAlignment="1">
      <alignment/>
    </xf>
    <xf numFmtId="0" fontId="8" fillId="60" borderId="0" xfId="0" applyFont="1" applyFill="1" applyBorder="1" applyAlignment="1">
      <alignment horizontal="left" vertical="center" wrapText="1"/>
    </xf>
    <xf numFmtId="0" fontId="30" fillId="60" borderId="0" xfId="0" applyFont="1" applyFill="1" applyBorder="1" applyAlignment="1">
      <alignment horizontal="left" vertical="center" wrapText="1"/>
    </xf>
    <xf numFmtId="0" fontId="30" fillId="60" borderId="0" xfId="0" applyFont="1" applyFill="1" applyBorder="1" applyAlignment="1">
      <alignment vertical="center" wrapText="1"/>
    </xf>
    <xf numFmtId="0" fontId="85" fillId="60" borderId="34" xfId="0" applyFont="1" applyFill="1" applyBorder="1" applyAlignment="1">
      <alignment/>
    </xf>
    <xf numFmtId="0" fontId="92" fillId="60" borderId="0" xfId="0" applyFont="1" applyFill="1" applyBorder="1" applyAlignment="1">
      <alignment horizontal="left" vertical="center"/>
    </xf>
    <xf numFmtId="44" fontId="25" fillId="60" borderId="14" xfId="67" applyFont="1" applyFill="1" applyBorder="1" applyAlignment="1">
      <alignment vertical="top" wrapText="1"/>
    </xf>
    <xf numFmtId="0" fontId="92" fillId="60" borderId="0" xfId="0" applyFont="1" applyFill="1" applyBorder="1" applyAlignment="1">
      <alignment vertical="center"/>
    </xf>
    <xf numFmtId="44" fontId="96" fillId="61" borderId="14" xfId="67" applyFont="1" applyFill="1" applyBorder="1" applyAlignment="1">
      <alignment horizontal="center" vertical="center" wrapText="1"/>
    </xf>
    <xf numFmtId="44" fontId="29" fillId="60" borderId="14" xfId="67" applyFont="1" applyFill="1" applyBorder="1" applyAlignment="1">
      <alignment horizontal="center" vertical="center" wrapText="1"/>
    </xf>
    <xf numFmtId="44" fontId="96" fillId="57" borderId="14" xfId="67" applyFont="1" applyFill="1" applyBorder="1" applyAlignment="1">
      <alignment vertical="top" wrapText="1"/>
    </xf>
    <xf numFmtId="44" fontId="96" fillId="57" borderId="39" xfId="67" applyFont="1" applyFill="1" applyBorder="1" applyAlignment="1">
      <alignment vertical="top" wrapText="1"/>
    </xf>
    <xf numFmtId="44" fontId="86" fillId="0" borderId="14" xfId="67" applyFont="1" applyFill="1" applyBorder="1" applyAlignment="1">
      <alignment horizontal="center"/>
    </xf>
    <xf numFmtId="44" fontId="86" fillId="0" borderId="25" xfId="67" applyFont="1" applyFill="1" applyBorder="1" applyAlignment="1">
      <alignment horizontal="center"/>
    </xf>
    <xf numFmtId="44" fontId="86" fillId="0" borderId="14" xfId="67" applyFont="1" applyFill="1" applyBorder="1" applyAlignment="1">
      <alignment/>
    </xf>
    <xf numFmtId="44" fontId="98" fillId="54" borderId="14" xfId="67" applyFont="1" applyFill="1" applyBorder="1" applyAlignment="1">
      <alignment/>
    </xf>
    <xf numFmtId="44" fontId="86" fillId="54" borderId="14" xfId="67" applyFont="1" applyFill="1" applyBorder="1" applyAlignment="1">
      <alignment/>
    </xf>
    <xf numFmtId="44" fontId="98" fillId="0" borderId="14" xfId="67" applyFont="1" applyFill="1" applyBorder="1" applyAlignment="1">
      <alignment/>
    </xf>
    <xf numFmtId="44" fontId="6" fillId="60" borderId="14" xfId="67" applyFont="1" applyFill="1" applyBorder="1" applyAlignment="1">
      <alignment/>
    </xf>
    <xf numFmtId="44" fontId="6" fillId="60" borderId="25" xfId="67" applyFont="1" applyFill="1" applyBorder="1" applyAlignment="1">
      <alignment horizontal="center"/>
    </xf>
    <xf numFmtId="44" fontId="28" fillId="60" borderId="14" xfId="67" applyFont="1" applyFill="1" applyBorder="1" applyAlignment="1">
      <alignment vertical="top" wrapText="1"/>
    </xf>
    <xf numFmtId="44" fontId="85" fillId="60" borderId="0" xfId="67" applyFont="1" applyFill="1" applyBorder="1" applyAlignment="1">
      <alignment horizontal="center"/>
    </xf>
    <xf numFmtId="44" fontId="2" fillId="0" borderId="14" xfId="67" applyFont="1" applyFill="1" applyBorder="1" applyAlignment="1">
      <alignment/>
    </xf>
    <xf numFmtId="44" fontId="86" fillId="60" borderId="25" xfId="67" applyFont="1" applyFill="1" applyBorder="1" applyAlignment="1">
      <alignment horizontal="center"/>
    </xf>
    <xf numFmtId="44" fontId="2" fillId="0" borderId="14" xfId="67" applyFont="1" applyFill="1" applyBorder="1" applyAlignment="1">
      <alignment vertical="center"/>
    </xf>
    <xf numFmtId="44" fontId="2" fillId="54" borderId="14" xfId="67" applyFont="1" applyFill="1" applyBorder="1" applyAlignment="1">
      <alignment vertical="center"/>
    </xf>
    <xf numFmtId="44" fontId="2" fillId="59" borderId="14" xfId="67" applyFont="1" applyFill="1" applyBorder="1" applyAlignment="1">
      <alignment/>
    </xf>
    <xf numFmtId="0" fontId="86" fillId="0" borderId="40" xfId="0" applyFont="1" applyFill="1" applyBorder="1" applyAlignment="1">
      <alignment/>
    </xf>
    <xf numFmtId="0" fontId="87" fillId="0" borderId="40" xfId="0" applyFont="1" applyFill="1" applyBorder="1" applyAlignment="1">
      <alignment horizontal="left" vertical="top" wrapText="1"/>
    </xf>
    <xf numFmtId="0" fontId="6" fillId="0" borderId="41" xfId="0" applyFont="1" applyFill="1" applyBorder="1" applyAlignment="1">
      <alignment horizontal="center" vertical="top" wrapText="1"/>
    </xf>
    <xf numFmtId="0" fontId="86" fillId="56" borderId="42" xfId="0" applyFont="1" applyFill="1" applyBorder="1" applyAlignment="1">
      <alignment/>
    </xf>
    <xf numFmtId="0" fontId="90" fillId="56" borderId="42" xfId="0" applyFont="1" applyFill="1" applyBorder="1" applyAlignment="1">
      <alignment/>
    </xf>
    <xf numFmtId="0" fontId="83" fillId="61" borderId="14" xfId="0" applyFont="1" applyFill="1" applyBorder="1" applyAlignment="1">
      <alignment/>
    </xf>
    <xf numFmtId="0" fontId="69" fillId="61" borderId="14" xfId="0" applyFont="1" applyFill="1" applyBorder="1" applyAlignment="1">
      <alignment horizontal="left" vertical="top" wrapText="1"/>
    </xf>
    <xf numFmtId="0" fontId="6" fillId="61" borderId="14" xfId="0" applyFont="1" applyFill="1" applyBorder="1" applyAlignment="1">
      <alignment horizontal="center" vertical="top" wrapText="1"/>
    </xf>
    <xf numFmtId="0" fontId="6" fillId="60" borderId="14" xfId="0" applyFont="1" applyFill="1" applyBorder="1" applyAlignment="1">
      <alignment/>
    </xf>
    <xf numFmtId="0" fontId="6" fillId="60" borderId="14" xfId="0" applyFont="1" applyFill="1" applyBorder="1" applyAlignment="1">
      <alignment horizontal="left" vertical="top" wrapText="1"/>
    </xf>
    <xf numFmtId="0" fontId="6" fillId="60" borderId="14" xfId="0" applyFont="1" applyFill="1" applyBorder="1" applyAlignment="1">
      <alignment horizontal="center" vertical="top" wrapText="1"/>
    </xf>
    <xf numFmtId="44" fontId="87" fillId="0" borderId="43" xfId="67" applyFont="1" applyFill="1" applyBorder="1" applyAlignment="1">
      <alignment horizontal="center" vertical="center" wrapText="1"/>
    </xf>
    <xf numFmtId="44" fontId="96" fillId="57" borderId="44" xfId="67" applyFont="1" applyFill="1" applyBorder="1" applyAlignment="1">
      <alignment vertical="top" wrapText="1"/>
    </xf>
    <xf numFmtId="44" fontId="87" fillId="61" borderId="14" xfId="67" applyFont="1" applyFill="1" applyBorder="1" applyAlignment="1">
      <alignment horizontal="center" vertical="center" wrapText="1"/>
    </xf>
    <xf numFmtId="44" fontId="6" fillId="60" borderId="14" xfId="67" applyFont="1" applyFill="1" applyBorder="1" applyAlignment="1">
      <alignment horizontal="center" vertical="center" wrapText="1"/>
    </xf>
    <xf numFmtId="44" fontId="86" fillId="60" borderId="14" xfId="67" applyFont="1" applyFill="1" applyBorder="1" applyAlignment="1">
      <alignment horizontal="center"/>
    </xf>
    <xf numFmtId="0" fontId="86" fillId="0" borderId="40" xfId="0" applyFont="1" applyBorder="1" applyAlignment="1">
      <alignment/>
    </xf>
    <xf numFmtId="0" fontId="97" fillId="54" borderId="22" xfId="0" applyFont="1" applyFill="1" applyBorder="1" applyAlignment="1">
      <alignment horizontal="left" vertical="center" wrapText="1"/>
    </xf>
    <xf numFmtId="0" fontId="8" fillId="54" borderId="24" xfId="0" applyFont="1" applyFill="1" applyBorder="1" applyAlignment="1">
      <alignment horizontal="left" vertical="center" wrapText="1"/>
    </xf>
    <xf numFmtId="44" fontId="25" fillId="0" borderId="22" xfId="67" applyFont="1" applyBorder="1" applyAlignment="1">
      <alignment vertical="top" wrapText="1"/>
    </xf>
    <xf numFmtId="0" fontId="87" fillId="57" borderId="42" xfId="0" applyFont="1" applyFill="1" applyBorder="1" applyAlignment="1">
      <alignment vertical="top" wrapText="1"/>
    </xf>
    <xf numFmtId="0" fontId="87" fillId="57" borderId="37" xfId="0" applyFont="1" applyFill="1" applyBorder="1" applyAlignment="1">
      <alignment vertical="top" wrapText="1"/>
    </xf>
    <xf numFmtId="44" fontId="96" fillId="57" borderId="32" xfId="67" applyFont="1" applyFill="1" applyBorder="1" applyAlignment="1">
      <alignment vertical="top" wrapText="1"/>
    </xf>
    <xf numFmtId="44" fontId="86" fillId="0" borderId="14" xfId="67" applyFont="1" applyBorder="1" applyAlignment="1">
      <alignment/>
    </xf>
    <xf numFmtId="44" fontId="87" fillId="58" borderId="43" xfId="67" applyFont="1" applyFill="1" applyBorder="1" applyAlignment="1">
      <alignment horizontal="right" vertical="center"/>
    </xf>
    <xf numFmtId="0" fontId="89" fillId="54" borderId="22" xfId="0" applyFont="1" applyFill="1" applyBorder="1" applyAlignment="1">
      <alignment horizontal="left" vertical="center"/>
    </xf>
    <xf numFmtId="0" fontId="89" fillId="54" borderId="28" xfId="0" applyFont="1" applyFill="1" applyBorder="1" applyAlignment="1">
      <alignment wrapText="1"/>
    </xf>
    <xf numFmtId="0" fontId="85" fillId="60" borderId="14" xfId="0" applyFont="1" applyFill="1" applyBorder="1" applyAlignment="1">
      <alignment/>
    </xf>
    <xf numFmtId="0" fontId="92" fillId="60" borderId="14" xfId="0" applyFont="1" applyFill="1" applyBorder="1" applyAlignment="1">
      <alignment horizontal="left" vertical="center"/>
    </xf>
    <xf numFmtId="0" fontId="89" fillId="60" borderId="14" xfId="0" applyFont="1" applyFill="1" applyBorder="1" applyAlignment="1">
      <alignment wrapText="1"/>
    </xf>
    <xf numFmtId="0" fontId="86" fillId="54" borderId="34" xfId="0" applyFont="1" applyFill="1" applyBorder="1" applyAlignment="1">
      <alignment/>
    </xf>
    <xf numFmtId="44" fontId="25" fillId="54" borderId="14" xfId="67" applyFont="1" applyFill="1" applyBorder="1" applyAlignment="1">
      <alignment vertical="top" wrapText="1"/>
    </xf>
    <xf numFmtId="44" fontId="86" fillId="54" borderId="25" xfId="67" applyFont="1" applyFill="1" applyBorder="1" applyAlignment="1">
      <alignment horizontal="center"/>
    </xf>
    <xf numFmtId="0" fontId="86" fillId="54" borderId="0" xfId="0" applyFont="1" applyFill="1" applyAlignment="1">
      <alignment/>
    </xf>
    <xf numFmtId="0" fontId="86" fillId="0" borderId="34" xfId="0" applyFont="1" applyFill="1" applyBorder="1" applyAlignment="1">
      <alignment/>
    </xf>
    <xf numFmtId="0" fontId="97" fillId="0" borderId="14" xfId="0" applyFont="1" applyFill="1" applyBorder="1" applyAlignment="1">
      <alignment horizontal="left" vertical="center" wrapText="1"/>
    </xf>
    <xf numFmtId="0" fontId="89" fillId="0" borderId="16" xfId="0" applyFont="1" applyFill="1" applyBorder="1" applyAlignment="1">
      <alignment horizontal="left" vertical="center" wrapText="1"/>
    </xf>
    <xf numFmtId="44" fontId="25" fillId="0" borderId="14" xfId="67" applyFont="1" applyFill="1" applyBorder="1" applyAlignment="1">
      <alignment vertical="top" wrapText="1"/>
    </xf>
    <xf numFmtId="0" fontId="83" fillId="19" borderId="14" xfId="0" applyFont="1" applyFill="1" applyBorder="1" applyAlignment="1">
      <alignment vertical="center" wrapText="1"/>
    </xf>
    <xf numFmtId="0" fontId="0" fillId="2" borderId="14" xfId="0" applyFont="1" applyFill="1" applyBorder="1" applyAlignment="1">
      <alignment horizontal="left" vertical="center"/>
    </xf>
    <xf numFmtId="0" fontId="0" fillId="3" borderId="14" xfId="0" applyFont="1" applyFill="1" applyBorder="1" applyAlignment="1">
      <alignment horizontal="left" vertical="center"/>
    </xf>
    <xf numFmtId="0" fontId="0" fillId="2" borderId="14" xfId="0" applyFont="1" applyFill="1" applyBorder="1" applyAlignment="1">
      <alignment horizontal="left" vertical="center" wrapText="1"/>
    </xf>
    <xf numFmtId="0" fontId="0" fillId="3" borderId="14" xfId="0" applyFont="1" applyFill="1" applyBorder="1" applyAlignment="1">
      <alignment horizontal="left" vertical="center" wrapText="1"/>
    </xf>
    <xf numFmtId="0" fontId="31" fillId="54" borderId="14" xfId="0" applyNumberFormat="1" applyFont="1" applyFill="1" applyBorder="1" applyAlignment="1">
      <alignment horizontal="center" vertical="center"/>
    </xf>
    <xf numFmtId="0" fontId="2" fillId="0" borderId="14" xfId="0" applyFont="1" applyFill="1" applyBorder="1" applyAlignment="1">
      <alignment/>
    </xf>
    <xf numFmtId="44" fontId="2" fillId="0" borderId="14" xfId="0" applyNumberFormat="1" applyFont="1" applyFill="1" applyBorder="1" applyAlignment="1">
      <alignment/>
    </xf>
    <xf numFmtId="44" fontId="6" fillId="0" borderId="14" xfId="0" applyNumberFormat="1" applyFont="1" applyFill="1" applyBorder="1" applyAlignment="1">
      <alignment/>
    </xf>
    <xf numFmtId="44" fontId="6" fillId="0" borderId="25" xfId="0" applyNumberFormat="1" applyFont="1" applyFill="1" applyBorder="1" applyAlignment="1">
      <alignment horizontal="center"/>
    </xf>
    <xf numFmtId="44" fontId="2" fillId="0" borderId="15" xfId="0" applyNumberFormat="1" applyFont="1" applyFill="1" applyBorder="1" applyAlignment="1">
      <alignment/>
    </xf>
    <xf numFmtId="9" fontId="6" fillId="0" borderId="17" xfId="101" applyFont="1" applyFill="1" applyBorder="1" applyAlignment="1">
      <alignment horizontal="center" vertical="center"/>
    </xf>
    <xf numFmtId="44" fontId="2" fillId="0" borderId="14" xfId="67" applyFont="1" applyFill="1" applyBorder="1" applyAlignment="1">
      <alignment horizontal="center" vertical="center" wrapText="1"/>
    </xf>
    <xf numFmtId="0" fontId="31" fillId="0" borderId="0" xfId="0" applyFont="1" applyFill="1" applyAlignment="1">
      <alignment/>
    </xf>
    <xf numFmtId="0" fontId="2" fillId="0" borderId="0" xfId="0" applyFont="1" applyFill="1" applyAlignment="1">
      <alignment/>
    </xf>
    <xf numFmtId="0" fontId="86" fillId="0" borderId="34" xfId="0" applyFont="1" applyBorder="1" applyAlignment="1">
      <alignment/>
    </xf>
    <xf numFmtId="0" fontId="89" fillId="54" borderId="0" xfId="0" applyFont="1" applyFill="1" applyBorder="1" applyAlignment="1">
      <alignment horizontal="left" vertical="center" wrapText="1"/>
    </xf>
    <xf numFmtId="0" fontId="99" fillId="0" borderId="14" xfId="0" applyFont="1" applyFill="1" applyBorder="1" applyAlignment="1">
      <alignment/>
    </xf>
    <xf numFmtId="0" fontId="100" fillId="3" borderId="14" xfId="0" applyFont="1" applyFill="1" applyBorder="1" applyAlignment="1">
      <alignment horizontal="left" vertical="center" wrapText="1"/>
    </xf>
    <xf numFmtId="44" fontId="99" fillId="54" borderId="14" xfId="0" applyNumberFormat="1" applyFont="1" applyFill="1" applyBorder="1" applyAlignment="1">
      <alignment vertical="center"/>
    </xf>
    <xf numFmtId="44" fontId="99" fillId="0" borderId="14" xfId="0" applyNumberFormat="1" applyFont="1" applyFill="1" applyBorder="1" applyAlignment="1">
      <alignment vertical="center"/>
    </xf>
    <xf numFmtId="44" fontId="88" fillId="0" borderId="14" xfId="0" applyNumberFormat="1" applyFont="1" applyFill="1" applyBorder="1" applyAlignment="1">
      <alignment vertical="center"/>
    </xf>
    <xf numFmtId="44" fontId="99" fillId="0" borderId="14" xfId="0" applyNumberFormat="1" applyFont="1" applyFill="1" applyBorder="1" applyAlignment="1">
      <alignment/>
    </xf>
    <xf numFmtId="44" fontId="88" fillId="0" borderId="14" xfId="0" applyNumberFormat="1" applyFont="1" applyFill="1" applyBorder="1" applyAlignment="1">
      <alignment/>
    </xf>
    <xf numFmtId="44" fontId="88" fillId="0" borderId="22" xfId="0" applyNumberFormat="1" applyFont="1" applyFill="1" applyBorder="1" applyAlignment="1">
      <alignment horizontal="center"/>
    </xf>
    <xf numFmtId="44" fontId="88" fillId="0" borderId="25" xfId="0" applyNumberFormat="1" applyFont="1" applyFill="1" applyBorder="1" applyAlignment="1">
      <alignment horizontal="center"/>
    </xf>
    <xf numFmtId="44" fontId="99" fillId="0" borderId="15" xfId="0" applyNumberFormat="1" applyFont="1" applyFill="1" applyBorder="1" applyAlignment="1">
      <alignment/>
    </xf>
    <xf numFmtId="9" fontId="88" fillId="0" borderId="17" xfId="101" applyFont="1" applyFill="1" applyBorder="1" applyAlignment="1">
      <alignment horizontal="center" vertical="center"/>
    </xf>
    <xf numFmtId="44" fontId="99" fillId="0" borderId="14" xfId="67" applyFont="1" applyFill="1" applyBorder="1" applyAlignment="1">
      <alignment horizontal="center" vertical="center" wrapText="1"/>
    </xf>
    <xf numFmtId="0" fontId="99" fillId="0" borderId="14" xfId="0" applyFont="1" applyFill="1" applyBorder="1" applyAlignment="1">
      <alignment vertical="center"/>
    </xf>
    <xf numFmtId="0" fontId="84" fillId="0" borderId="0" xfId="0" applyFont="1" applyFill="1" applyAlignment="1">
      <alignment/>
    </xf>
    <xf numFmtId="0" fontId="99" fillId="0" borderId="0" xfId="0" applyFont="1" applyFill="1" applyAlignment="1">
      <alignment/>
    </xf>
    <xf numFmtId="0" fontId="0" fillId="0" borderId="32" xfId="0" applyNumberFormat="1" applyFont="1" applyFill="1" applyBorder="1" applyAlignment="1">
      <alignment horizontal="center" vertical="center" wrapText="1"/>
    </xf>
    <xf numFmtId="0" fontId="0" fillId="0" borderId="0" xfId="0" applyNumberFormat="1" applyFont="1" applyFill="1" applyAlignment="1">
      <alignment horizontal="center" vertical="center"/>
    </xf>
    <xf numFmtId="0" fontId="0" fillId="0" borderId="14" xfId="0" applyNumberFormat="1" applyFont="1" applyFill="1" applyBorder="1" applyAlignment="1">
      <alignment horizontal="center" vertical="center"/>
    </xf>
    <xf numFmtId="0" fontId="52" fillId="0" borderId="14" xfId="0" applyNumberFormat="1" applyFont="1" applyFill="1" applyBorder="1" applyAlignment="1">
      <alignment horizontal="center" vertical="center" wrapText="1"/>
    </xf>
    <xf numFmtId="0" fontId="31" fillId="0" borderId="32"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xf>
    <xf numFmtId="44" fontId="99" fillId="0" borderId="14" xfId="0" applyNumberFormat="1" applyFont="1" applyFill="1" applyBorder="1" applyAlignment="1">
      <alignment wrapText="1"/>
    </xf>
    <xf numFmtId="44" fontId="31" fillId="0" borderId="0" xfId="67" applyFont="1" applyFill="1" applyAlignment="1">
      <alignment/>
    </xf>
    <xf numFmtId="0" fontId="2" fillId="0" borderId="14" xfId="0" applyFont="1" applyFill="1" applyBorder="1" applyAlignment="1">
      <alignment/>
    </xf>
    <xf numFmtId="44" fontId="2" fillId="0" borderId="14" xfId="0" applyNumberFormat="1" applyFont="1" applyFill="1" applyBorder="1" applyAlignment="1">
      <alignment/>
    </xf>
    <xf numFmtId="44" fontId="6" fillId="0" borderId="14" xfId="0" applyNumberFormat="1" applyFont="1" applyFill="1" applyBorder="1" applyAlignment="1">
      <alignment/>
    </xf>
    <xf numFmtId="44" fontId="6" fillId="0" borderId="22" xfId="0" applyNumberFormat="1" applyFont="1" applyFill="1" applyBorder="1" applyAlignment="1">
      <alignment horizontal="center"/>
    </xf>
    <xf numFmtId="44" fontId="6" fillId="0" borderId="25" xfId="0" applyNumberFormat="1" applyFont="1" applyFill="1" applyBorder="1" applyAlignment="1">
      <alignment horizontal="center"/>
    </xf>
    <xf numFmtId="44" fontId="2" fillId="0" borderId="15" xfId="0" applyNumberFormat="1" applyFont="1" applyFill="1" applyBorder="1" applyAlignment="1">
      <alignment/>
    </xf>
    <xf numFmtId="9" fontId="6" fillId="0" borderId="17" xfId="101" applyFont="1" applyFill="1" applyBorder="1" applyAlignment="1">
      <alignment horizontal="center" vertical="center"/>
    </xf>
    <xf numFmtId="44" fontId="2" fillId="0" borderId="14" xfId="67" applyFont="1" applyFill="1" applyBorder="1" applyAlignment="1">
      <alignment horizontal="center" vertical="center" wrapText="1"/>
    </xf>
    <xf numFmtId="0" fontId="31" fillId="0" borderId="0" xfId="0" applyFont="1" applyFill="1" applyAlignment="1">
      <alignment/>
    </xf>
    <xf numFmtId="0" fontId="2" fillId="0" borderId="0" xfId="0" applyFont="1" applyFill="1" applyAlignment="1">
      <alignment/>
    </xf>
    <xf numFmtId="0" fontId="85" fillId="24" borderId="16" xfId="0" applyFont="1" applyFill="1" applyBorder="1" applyAlignment="1">
      <alignment horizontal="center" vertical="center" wrapText="1"/>
    </xf>
    <xf numFmtId="44" fontId="85" fillId="25" borderId="25" xfId="0" applyNumberFormat="1" applyFont="1" applyFill="1" applyBorder="1" applyAlignment="1">
      <alignment/>
    </xf>
    <xf numFmtId="44" fontId="86" fillId="0" borderId="14" xfId="0" applyNumberFormat="1" applyFont="1" applyFill="1" applyBorder="1" applyAlignment="1">
      <alignment wrapText="1"/>
    </xf>
    <xf numFmtId="0" fontId="86" fillId="3" borderId="14" xfId="0" applyFont="1" applyFill="1" applyBorder="1" applyAlignment="1">
      <alignment wrapText="1"/>
    </xf>
    <xf numFmtId="0" fontId="8" fillId="62" borderId="14" xfId="0" applyFont="1" applyFill="1" applyBorder="1" applyAlignment="1">
      <alignment vertical="center"/>
    </xf>
    <xf numFmtId="44" fontId="86" fillId="62" borderId="14" xfId="0" applyNumberFormat="1" applyFont="1" applyFill="1" applyBorder="1" applyAlignment="1">
      <alignment/>
    </xf>
    <xf numFmtId="44" fontId="85" fillId="62" borderId="14" xfId="0" applyNumberFormat="1" applyFont="1" applyFill="1" applyBorder="1" applyAlignment="1">
      <alignment/>
    </xf>
    <xf numFmtId="44" fontId="85" fillId="62" borderId="22" xfId="0" applyNumberFormat="1" applyFont="1" applyFill="1" applyBorder="1" applyAlignment="1">
      <alignment horizontal="center"/>
    </xf>
    <xf numFmtId="44" fontId="85" fillId="62" borderId="25" xfId="0" applyNumberFormat="1" applyFont="1" applyFill="1" applyBorder="1" applyAlignment="1">
      <alignment horizontal="center"/>
    </xf>
    <xf numFmtId="0" fontId="2" fillId="62" borderId="14" xfId="0" applyFont="1" applyFill="1" applyBorder="1" applyAlignment="1">
      <alignment/>
    </xf>
    <xf numFmtId="44" fontId="2" fillId="62" borderId="14" xfId="0" applyNumberFormat="1" applyFont="1" applyFill="1" applyBorder="1" applyAlignment="1">
      <alignment/>
    </xf>
    <xf numFmtId="44" fontId="6" fillId="62" borderId="14" xfId="0" applyNumberFormat="1" applyFont="1" applyFill="1" applyBorder="1" applyAlignment="1">
      <alignment/>
    </xf>
    <xf numFmtId="44" fontId="6" fillId="62" borderId="25" xfId="0" applyNumberFormat="1" applyFont="1" applyFill="1" applyBorder="1" applyAlignment="1">
      <alignment horizontal="center"/>
    </xf>
    <xf numFmtId="44" fontId="2" fillId="62" borderId="15" xfId="0" applyNumberFormat="1" applyFont="1" applyFill="1" applyBorder="1" applyAlignment="1">
      <alignment/>
    </xf>
    <xf numFmtId="9" fontId="6" fillId="62" borderId="17" xfId="101" applyFont="1" applyFill="1" applyBorder="1" applyAlignment="1">
      <alignment horizontal="center" vertical="center"/>
    </xf>
    <xf numFmtId="44" fontId="2" fillId="62" borderId="14" xfId="67" applyFont="1" applyFill="1" applyBorder="1" applyAlignment="1">
      <alignment horizontal="center" vertical="center" wrapText="1"/>
    </xf>
    <xf numFmtId="0" fontId="31" fillId="62" borderId="0" xfId="0" applyFont="1" applyFill="1" applyAlignment="1">
      <alignment/>
    </xf>
    <xf numFmtId="0" fontId="2" fillId="62" borderId="0" xfId="0" applyFont="1" applyFill="1" applyAlignment="1">
      <alignment/>
    </xf>
    <xf numFmtId="0" fontId="7" fillId="2" borderId="16" xfId="0" applyFont="1" applyFill="1" applyBorder="1" applyAlignment="1">
      <alignment horizontal="left" wrapText="1"/>
    </xf>
    <xf numFmtId="44" fontId="101" fillId="0" borderId="14" xfId="0" applyNumberFormat="1" applyFont="1" applyFill="1" applyBorder="1" applyAlignment="1">
      <alignment/>
    </xf>
    <xf numFmtId="0" fontId="101" fillId="0" borderId="0" xfId="0" applyFont="1" applyFill="1" applyAlignment="1">
      <alignment/>
    </xf>
    <xf numFmtId="0" fontId="102" fillId="24" borderId="16" xfId="0" applyFont="1" applyFill="1" applyBorder="1" applyAlignment="1">
      <alignment horizontal="center" vertical="center" wrapText="1"/>
    </xf>
    <xf numFmtId="0" fontId="102" fillId="0" borderId="18" xfId="0" applyFont="1" applyFill="1" applyBorder="1" applyAlignment="1">
      <alignment horizontal="center" vertical="center" wrapText="1"/>
    </xf>
    <xf numFmtId="0" fontId="103" fillId="49" borderId="14" xfId="0" applyFont="1" applyFill="1" applyBorder="1" applyAlignment="1">
      <alignment/>
    </xf>
    <xf numFmtId="44" fontId="101" fillId="0" borderId="14" xfId="67" applyFont="1" applyFill="1" applyBorder="1" applyAlignment="1">
      <alignment horizontal="center" vertical="center" wrapText="1"/>
    </xf>
    <xf numFmtId="44" fontId="101" fillId="49" borderId="14" xfId="67" applyFont="1" applyFill="1" applyBorder="1" applyAlignment="1">
      <alignment horizontal="center" vertical="center" wrapText="1"/>
    </xf>
    <xf numFmtId="44" fontId="103" fillId="50" borderId="14" xfId="0" applyNumberFormat="1" applyFont="1" applyFill="1" applyBorder="1" applyAlignment="1">
      <alignment/>
    </xf>
    <xf numFmtId="44" fontId="103" fillId="24" borderId="14" xfId="0" applyNumberFormat="1" applyFont="1" applyFill="1" applyBorder="1" applyAlignment="1">
      <alignment/>
    </xf>
    <xf numFmtId="44" fontId="103" fillId="51" borderId="14" xfId="0" applyNumberFormat="1" applyFont="1" applyFill="1" applyBorder="1" applyAlignment="1">
      <alignment/>
    </xf>
    <xf numFmtId="44" fontId="101" fillId="25" borderId="14" xfId="67" applyNumberFormat="1" applyFont="1" applyFill="1" applyBorder="1" applyAlignment="1">
      <alignment horizontal="center" vertical="center" wrapText="1"/>
    </xf>
    <xf numFmtId="44" fontId="101" fillId="0" borderId="22" xfId="0" applyNumberFormat="1" applyFont="1" applyFill="1" applyBorder="1" applyAlignment="1">
      <alignment horizontal="center"/>
    </xf>
    <xf numFmtId="44" fontId="32" fillId="0" borderId="14" xfId="0" applyNumberFormat="1" applyFont="1" applyFill="1" applyBorder="1" applyAlignment="1">
      <alignment/>
    </xf>
    <xf numFmtId="44" fontId="32" fillId="62" borderId="14" xfId="0" applyNumberFormat="1" applyFont="1" applyFill="1" applyBorder="1" applyAlignment="1">
      <alignment/>
    </xf>
    <xf numFmtId="44" fontId="101" fillId="25" borderId="14" xfId="0" applyNumberFormat="1" applyFont="1" applyFill="1" applyBorder="1" applyAlignment="1">
      <alignment vertical="center"/>
    </xf>
    <xf numFmtId="44" fontId="101" fillId="54" borderId="14" xfId="0" applyNumberFormat="1" applyFont="1" applyFill="1" applyBorder="1" applyAlignment="1">
      <alignment/>
    </xf>
    <xf numFmtId="44" fontId="104" fillId="51" borderId="14" xfId="0" applyNumberFormat="1" applyFont="1" applyFill="1" applyBorder="1" applyAlignment="1">
      <alignment vertical="center"/>
    </xf>
    <xf numFmtId="44" fontId="101" fillId="25" borderId="14" xfId="0" applyNumberFormat="1" applyFont="1" applyFill="1" applyBorder="1" applyAlignment="1">
      <alignment vertical="center" wrapText="1"/>
    </xf>
    <xf numFmtId="44" fontId="101" fillId="0" borderId="14" xfId="0" applyNumberFormat="1" applyFont="1" applyFill="1" applyBorder="1" applyAlignment="1">
      <alignment vertical="center"/>
    </xf>
    <xf numFmtId="44" fontId="104" fillId="51" borderId="14" xfId="0" applyNumberFormat="1" applyFont="1" applyFill="1" applyBorder="1" applyAlignment="1">
      <alignment/>
    </xf>
    <xf numFmtId="44" fontId="102" fillId="25" borderId="14" xfId="0" applyNumberFormat="1" applyFont="1" applyFill="1" applyBorder="1" applyAlignment="1">
      <alignment vertical="center"/>
    </xf>
    <xf numFmtId="44" fontId="102" fillId="0" borderId="14" xfId="0" applyNumberFormat="1" applyFont="1" applyFill="1" applyBorder="1" applyAlignment="1">
      <alignment vertical="center"/>
    </xf>
    <xf numFmtId="44" fontId="101" fillId="19" borderId="14" xfId="0" applyNumberFormat="1" applyFont="1" applyFill="1" applyBorder="1" applyAlignment="1">
      <alignment/>
    </xf>
    <xf numFmtId="44" fontId="101" fillId="0" borderId="14" xfId="0" applyNumberFormat="1" applyFont="1" applyFill="1" applyBorder="1" applyAlignment="1">
      <alignment wrapText="1"/>
    </xf>
    <xf numFmtId="44" fontId="103" fillId="24" borderId="14" xfId="0" applyNumberFormat="1" applyFont="1" applyFill="1" applyBorder="1" applyAlignment="1">
      <alignment vertical="center"/>
    </xf>
    <xf numFmtId="44" fontId="101" fillId="54" borderId="14" xfId="0" applyNumberFormat="1" applyFont="1" applyFill="1" applyBorder="1" applyAlignment="1">
      <alignment vertical="center"/>
    </xf>
    <xf numFmtId="44" fontId="105" fillId="54" borderId="14" xfId="0" applyNumberFormat="1" applyFont="1" applyFill="1" applyBorder="1" applyAlignment="1">
      <alignment vertical="center"/>
    </xf>
    <xf numFmtId="44" fontId="101" fillId="54" borderId="14" xfId="0" applyNumberFormat="1" applyFont="1" applyFill="1" applyBorder="1" applyAlignment="1">
      <alignment vertical="center" wrapText="1"/>
    </xf>
    <xf numFmtId="44" fontId="105" fillId="0" borderId="14" xfId="0" applyNumberFormat="1" applyFont="1" applyFill="1" applyBorder="1" applyAlignment="1">
      <alignment vertical="center"/>
    </xf>
    <xf numFmtId="44" fontId="101" fillId="25" borderId="14" xfId="0" applyNumberFormat="1" applyFont="1" applyFill="1" applyBorder="1" applyAlignment="1">
      <alignment/>
    </xf>
    <xf numFmtId="44" fontId="102" fillId="25" borderId="14" xfId="0" applyNumberFormat="1" applyFont="1" applyFill="1" applyBorder="1" applyAlignment="1">
      <alignment/>
    </xf>
    <xf numFmtId="0" fontId="101" fillId="52" borderId="24" xfId="0" applyFont="1" applyFill="1" applyBorder="1" applyAlignment="1">
      <alignment/>
    </xf>
    <xf numFmtId="0" fontId="101" fillId="52" borderId="0" xfId="0" applyFont="1" applyFill="1" applyBorder="1" applyAlignment="1">
      <alignment/>
    </xf>
    <xf numFmtId="0" fontId="101" fillId="52" borderId="27" xfId="0" applyFont="1" applyFill="1" applyBorder="1" applyAlignment="1">
      <alignment/>
    </xf>
    <xf numFmtId="0" fontId="101" fillId="0" borderId="0" xfId="0" applyFont="1" applyAlignment="1">
      <alignment/>
    </xf>
    <xf numFmtId="0" fontId="101" fillId="0" borderId="0" xfId="0" applyFont="1" applyFill="1" applyAlignment="1">
      <alignment horizontal="center"/>
    </xf>
    <xf numFmtId="0" fontId="102" fillId="24" borderId="14" xfId="0" applyFont="1" applyFill="1" applyBorder="1" applyAlignment="1">
      <alignment horizontal="center" vertical="center" wrapText="1"/>
    </xf>
    <xf numFmtId="0" fontId="103" fillId="49" borderId="14" xfId="0" applyFont="1" applyFill="1" applyBorder="1" applyAlignment="1">
      <alignment horizontal="center"/>
    </xf>
    <xf numFmtId="44" fontId="103" fillId="50" borderId="14" xfId="0" applyNumberFormat="1" applyFont="1" applyFill="1" applyBorder="1" applyAlignment="1">
      <alignment horizontal="center"/>
    </xf>
    <xf numFmtId="44" fontId="103" fillId="24" borderId="14" xfId="0" applyNumberFormat="1" applyFont="1" applyFill="1" applyBorder="1" applyAlignment="1">
      <alignment horizontal="center"/>
    </xf>
    <xf numFmtId="44" fontId="103" fillId="51" borderId="14" xfId="0" applyNumberFormat="1" applyFont="1" applyFill="1" applyBorder="1" applyAlignment="1">
      <alignment horizontal="center"/>
    </xf>
    <xf numFmtId="0" fontId="101" fillId="0" borderId="22" xfId="0" applyFont="1" applyFill="1" applyBorder="1" applyAlignment="1">
      <alignment horizontal="center" wrapText="1"/>
    </xf>
    <xf numFmtId="0" fontId="101" fillId="0" borderId="14" xfId="0" applyFont="1" applyFill="1" applyBorder="1" applyAlignment="1">
      <alignment horizontal="center" wrapText="1"/>
    </xf>
    <xf numFmtId="0" fontId="106" fillId="0" borderId="14" xfId="0" applyFont="1" applyFill="1" applyBorder="1" applyAlignment="1">
      <alignment horizontal="center" wrapText="1"/>
    </xf>
    <xf numFmtId="0" fontId="33" fillId="0" borderId="14" xfId="0" applyFont="1" applyFill="1" applyBorder="1" applyAlignment="1">
      <alignment horizontal="center" wrapText="1"/>
    </xf>
    <xf numFmtId="0" fontId="33" fillId="62" borderId="14" xfId="0" applyFont="1" applyFill="1" applyBorder="1" applyAlignment="1">
      <alignment horizontal="center" wrapText="1"/>
    </xf>
    <xf numFmtId="0" fontId="101" fillId="25" borderId="14" xfId="0" applyFont="1" applyFill="1" applyBorder="1" applyAlignment="1">
      <alignment horizontal="center" wrapText="1"/>
    </xf>
    <xf numFmtId="0" fontId="106" fillId="25" borderId="14" xfId="0" applyFont="1" applyFill="1" applyBorder="1" applyAlignment="1">
      <alignment horizontal="center" wrapText="1"/>
    </xf>
    <xf numFmtId="0" fontId="102" fillId="25" borderId="14" xfId="0" applyFont="1" applyFill="1" applyBorder="1" applyAlignment="1">
      <alignment horizontal="center" wrapText="1"/>
    </xf>
    <xf numFmtId="0" fontId="106" fillId="54" borderId="14" xfId="0" applyFont="1" applyFill="1" applyBorder="1" applyAlignment="1">
      <alignment horizontal="center" wrapText="1"/>
    </xf>
    <xf numFmtId="0" fontId="107" fillId="51" borderId="14" xfId="0" applyFont="1" applyFill="1" applyBorder="1" applyAlignment="1">
      <alignment horizontal="center" vertical="center" wrapText="1"/>
    </xf>
    <xf numFmtId="0" fontId="103" fillId="24" borderId="14" xfId="0" applyFont="1" applyFill="1" applyBorder="1" applyAlignment="1">
      <alignment horizontal="center" wrapText="1"/>
    </xf>
    <xf numFmtId="0" fontId="104" fillId="51" borderId="14" xfId="0" applyFont="1" applyFill="1" applyBorder="1" applyAlignment="1">
      <alignment horizontal="center" wrapText="1"/>
    </xf>
    <xf numFmtId="0" fontId="101" fillId="0" borderId="14" xfId="0" applyFont="1" applyFill="1" applyBorder="1" applyAlignment="1">
      <alignment horizontal="center" vertical="center" wrapText="1"/>
    </xf>
    <xf numFmtId="0" fontId="101" fillId="19" borderId="14" xfId="0" applyFont="1" applyFill="1" applyBorder="1" applyAlignment="1">
      <alignment horizontal="center" wrapText="1"/>
    </xf>
    <xf numFmtId="0" fontId="101" fillId="54" borderId="14" xfId="0" applyFont="1" applyFill="1" applyBorder="1" applyAlignment="1">
      <alignment horizontal="center" wrapText="1"/>
    </xf>
    <xf numFmtId="0" fontId="32" fillId="0" borderId="14" xfId="0" applyFont="1" applyFill="1" applyBorder="1" applyAlignment="1">
      <alignment horizontal="center" wrapText="1"/>
    </xf>
    <xf numFmtId="0" fontId="103" fillId="24" borderId="14" xfId="0" applyFont="1" applyFill="1" applyBorder="1" applyAlignment="1">
      <alignment horizontal="center" vertical="center" wrapText="1"/>
    </xf>
    <xf numFmtId="0" fontId="105" fillId="54" borderId="14" xfId="0" applyFont="1" applyFill="1" applyBorder="1" applyAlignment="1">
      <alignment horizontal="center" wrapText="1"/>
    </xf>
    <xf numFmtId="0" fontId="105" fillId="0" borderId="14" xfId="0" applyFont="1" applyFill="1" applyBorder="1" applyAlignment="1">
      <alignment horizontal="center" wrapText="1"/>
    </xf>
    <xf numFmtId="0" fontId="101" fillId="0" borderId="14" xfId="0" applyFont="1" applyFill="1" applyBorder="1" applyAlignment="1">
      <alignment horizontal="center"/>
    </xf>
    <xf numFmtId="0" fontId="101" fillId="0" borderId="0" xfId="0" applyFont="1" applyFill="1" applyAlignment="1">
      <alignment horizontal="center" wrapText="1"/>
    </xf>
    <xf numFmtId="0" fontId="101" fillId="52" borderId="24" xfId="0" applyFont="1" applyFill="1" applyBorder="1" applyAlignment="1">
      <alignment horizontal="center"/>
    </xf>
    <xf numFmtId="0" fontId="101" fillId="52" borderId="0" xfId="0" applyFont="1" applyFill="1" applyBorder="1" applyAlignment="1">
      <alignment horizontal="center"/>
    </xf>
    <xf numFmtId="0" fontId="101" fillId="52" borderId="27" xfId="0" applyFont="1" applyFill="1" applyBorder="1" applyAlignment="1">
      <alignment horizontal="center"/>
    </xf>
    <xf numFmtId="49" fontId="101" fillId="0" borderId="0" xfId="0" applyNumberFormat="1" applyFont="1" applyFill="1" applyBorder="1" applyAlignment="1">
      <alignment horizontal="center" vertical="center"/>
    </xf>
    <xf numFmtId="49" fontId="101" fillId="0" borderId="0" xfId="0" applyNumberFormat="1" applyFont="1" applyFill="1" applyAlignment="1">
      <alignment horizontal="center"/>
    </xf>
    <xf numFmtId="49" fontId="102" fillId="24" borderId="14" xfId="0" applyNumberFormat="1" applyFont="1" applyFill="1" applyBorder="1" applyAlignment="1">
      <alignment horizontal="center" vertical="center" wrapText="1"/>
    </xf>
    <xf numFmtId="49" fontId="102" fillId="0" borderId="18" xfId="0" applyNumberFormat="1" applyFont="1" applyFill="1" applyBorder="1" applyAlignment="1">
      <alignment horizontal="center" vertical="center" wrapText="1"/>
    </xf>
    <xf numFmtId="49" fontId="103" fillId="49" borderId="14" xfId="0" applyNumberFormat="1" applyFont="1" applyFill="1" applyBorder="1" applyAlignment="1">
      <alignment horizontal="center"/>
    </xf>
    <xf numFmtId="49" fontId="101" fillId="0" borderId="14" xfId="67" applyNumberFormat="1" applyFont="1" applyFill="1" applyBorder="1" applyAlignment="1">
      <alignment horizontal="center" vertical="center" wrapText="1"/>
    </xf>
    <xf numFmtId="49" fontId="101" fillId="49" borderId="14" xfId="67" applyNumberFormat="1" applyFont="1" applyFill="1" applyBorder="1" applyAlignment="1">
      <alignment horizontal="center" vertical="center" wrapText="1"/>
    </xf>
    <xf numFmtId="49" fontId="103" fillId="50" borderId="14" xfId="0" applyNumberFormat="1" applyFont="1" applyFill="1" applyBorder="1" applyAlignment="1">
      <alignment horizontal="center"/>
    </xf>
    <xf numFmtId="49" fontId="103" fillId="24" borderId="14" xfId="0" applyNumberFormat="1" applyFont="1" applyFill="1" applyBorder="1" applyAlignment="1">
      <alignment horizontal="center"/>
    </xf>
    <xf numFmtId="49" fontId="103" fillId="51" borderId="14" xfId="0" applyNumberFormat="1" applyFont="1" applyFill="1" applyBorder="1" applyAlignment="1">
      <alignment horizontal="center"/>
    </xf>
    <xf numFmtId="49" fontId="104" fillId="25" borderId="14" xfId="67" applyNumberFormat="1" applyFont="1" applyFill="1" applyBorder="1" applyAlignment="1">
      <alignment horizontal="center" vertical="center" wrapText="1"/>
    </xf>
    <xf numFmtId="49" fontId="101" fillId="0" borderId="22" xfId="0" applyNumberFormat="1" applyFont="1" applyFill="1" applyBorder="1" applyAlignment="1">
      <alignment horizontal="center"/>
    </xf>
    <xf numFmtId="49" fontId="101" fillId="0" borderId="14" xfId="0" applyNumberFormat="1" applyFont="1" applyFill="1" applyBorder="1" applyAlignment="1">
      <alignment horizontal="center"/>
    </xf>
    <xf numFmtId="49" fontId="32" fillId="0" borderId="14" xfId="0" applyNumberFormat="1" applyFont="1" applyFill="1" applyBorder="1" applyAlignment="1">
      <alignment horizontal="center"/>
    </xf>
    <xf numFmtId="49" fontId="32" fillId="62" borderId="14" xfId="0" applyNumberFormat="1" applyFont="1" applyFill="1" applyBorder="1" applyAlignment="1">
      <alignment horizontal="center"/>
    </xf>
    <xf numFmtId="49" fontId="101" fillId="25" borderId="14" xfId="0" applyNumberFormat="1" applyFont="1" applyFill="1" applyBorder="1" applyAlignment="1">
      <alignment horizontal="center" vertical="center"/>
    </xf>
    <xf numFmtId="49" fontId="104" fillId="51" borderId="14" xfId="0" applyNumberFormat="1" applyFont="1" applyFill="1" applyBorder="1" applyAlignment="1">
      <alignment horizontal="center" vertical="center"/>
    </xf>
    <xf numFmtId="49" fontId="101" fillId="0" borderId="14" xfId="0" applyNumberFormat="1" applyFont="1" applyFill="1" applyBorder="1" applyAlignment="1">
      <alignment horizontal="center" vertical="center"/>
    </xf>
    <xf numFmtId="49" fontId="104" fillId="51" borderId="14" xfId="0" applyNumberFormat="1" applyFont="1" applyFill="1" applyBorder="1" applyAlignment="1">
      <alignment horizontal="center"/>
    </xf>
    <xf numFmtId="49" fontId="102" fillId="25" borderId="14" xfId="0" applyNumberFormat="1" applyFont="1" applyFill="1" applyBorder="1" applyAlignment="1">
      <alignment horizontal="center" vertical="center"/>
    </xf>
    <xf numFmtId="49" fontId="102" fillId="0" borderId="14" xfId="0" applyNumberFormat="1" applyFont="1" applyFill="1" applyBorder="1" applyAlignment="1">
      <alignment horizontal="center" vertical="center"/>
    </xf>
    <xf numFmtId="49" fontId="101" fillId="19" borderId="14" xfId="0" applyNumberFormat="1" applyFont="1" applyFill="1" applyBorder="1" applyAlignment="1">
      <alignment horizontal="center"/>
    </xf>
    <xf numFmtId="49" fontId="32" fillId="0" borderId="14" xfId="0" applyNumberFormat="1" applyFont="1" applyFill="1" applyBorder="1" applyAlignment="1">
      <alignment horizontal="center"/>
    </xf>
    <xf numFmtId="49" fontId="103" fillId="24" borderId="14" xfId="0" applyNumberFormat="1" applyFont="1" applyFill="1" applyBorder="1" applyAlignment="1">
      <alignment horizontal="center" vertical="center"/>
    </xf>
    <xf numFmtId="49" fontId="105" fillId="0" borderId="14" xfId="0" applyNumberFormat="1" applyFont="1" applyFill="1" applyBorder="1" applyAlignment="1">
      <alignment horizontal="center" vertical="center"/>
    </xf>
    <xf numFmtId="49" fontId="101" fillId="52" borderId="24" xfId="0" applyNumberFormat="1" applyFont="1" applyFill="1" applyBorder="1" applyAlignment="1">
      <alignment horizontal="center"/>
    </xf>
    <xf numFmtId="49" fontId="101" fillId="52" borderId="0" xfId="0" applyNumberFormat="1" applyFont="1" applyFill="1" applyBorder="1" applyAlignment="1">
      <alignment horizontal="center"/>
    </xf>
    <xf numFmtId="49" fontId="101" fillId="52" borderId="27" xfId="0" applyNumberFormat="1" applyFont="1" applyFill="1" applyBorder="1" applyAlignment="1">
      <alignment horizontal="center"/>
    </xf>
    <xf numFmtId="44" fontId="86" fillId="0" borderId="16" xfId="0" applyNumberFormat="1" applyFont="1" applyFill="1" applyBorder="1" applyAlignment="1">
      <alignment/>
    </xf>
    <xf numFmtId="44" fontId="85" fillId="52" borderId="14" xfId="0" applyNumberFormat="1" applyFont="1" applyFill="1" applyBorder="1" applyAlignment="1">
      <alignment/>
    </xf>
    <xf numFmtId="0" fontId="0" fillId="0" borderId="22"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wrapText="1"/>
    </xf>
    <xf numFmtId="0" fontId="52" fillId="24" borderId="27" xfId="0" applyNumberFormat="1" applyFont="1" applyFill="1" applyBorder="1" applyAlignment="1">
      <alignment horizontal="center" vertical="center" wrapText="1"/>
    </xf>
    <xf numFmtId="0" fontId="52" fillId="24" borderId="45" xfId="0" applyNumberFormat="1" applyFont="1" applyFill="1" applyBorder="1" applyAlignment="1">
      <alignment horizontal="center" vertical="center" wrapText="1"/>
    </xf>
    <xf numFmtId="9" fontId="0" fillId="0" borderId="14" xfId="101" applyFont="1" applyBorder="1" applyAlignment="1">
      <alignment horizontal="center" vertical="center"/>
    </xf>
    <xf numFmtId="9" fontId="0" fillId="54" borderId="32" xfId="101" applyFont="1" applyFill="1" applyBorder="1" applyAlignment="1">
      <alignment horizontal="center" vertical="center"/>
    </xf>
    <xf numFmtId="0" fontId="85" fillId="48" borderId="16" xfId="0" applyFont="1" applyFill="1" applyBorder="1" applyAlignment="1">
      <alignment horizontal="center" vertical="center" wrapText="1"/>
    </xf>
    <xf numFmtId="0" fontId="83" fillId="0" borderId="0" xfId="0" applyFont="1" applyAlignment="1">
      <alignment horizontal="right" vertical="center" wrapText="1"/>
    </xf>
    <xf numFmtId="0" fontId="0" fillId="0" borderId="0" xfId="0" applyAlignment="1">
      <alignment wrapText="1"/>
    </xf>
    <xf numFmtId="0" fontId="87" fillId="49" borderId="14" xfId="0" applyFont="1" applyFill="1" applyBorder="1" applyAlignment="1">
      <alignment wrapText="1"/>
    </xf>
    <xf numFmtId="0" fontId="86" fillId="0" borderId="0" xfId="0" applyFont="1" applyFill="1" applyAlignment="1">
      <alignment wrapText="1"/>
    </xf>
    <xf numFmtId="0" fontId="86" fillId="49" borderId="16" xfId="0" applyFont="1" applyFill="1" applyBorder="1" applyAlignment="1">
      <alignment wrapText="1"/>
    </xf>
    <xf numFmtId="0" fontId="87" fillId="50" borderId="16" xfId="0" applyFont="1" applyFill="1" applyBorder="1" applyAlignment="1">
      <alignment wrapText="1"/>
    </xf>
    <xf numFmtId="0" fontId="8" fillId="3" borderId="16" xfId="0" applyFont="1" applyFill="1" applyBorder="1" applyAlignment="1">
      <alignment horizontal="left" vertical="center" wrapText="1"/>
    </xf>
    <xf numFmtId="0" fontId="8" fillId="62" borderId="16" xfId="0" applyFont="1" applyFill="1" applyBorder="1" applyAlignment="1">
      <alignment horizontal="left" vertical="center" wrapText="1"/>
    </xf>
    <xf numFmtId="0" fontId="89" fillId="3" borderId="23" xfId="0" applyFont="1" applyFill="1" applyBorder="1" applyAlignment="1">
      <alignment horizontal="left" vertical="center" wrapText="1"/>
    </xf>
    <xf numFmtId="0" fontId="89" fillId="2" borderId="23" xfId="0" applyFont="1" applyFill="1" applyBorder="1" applyAlignment="1">
      <alignment horizontal="left" vertical="center" wrapText="1"/>
    </xf>
    <xf numFmtId="0" fontId="0" fillId="0" borderId="14" xfId="0" applyBorder="1" applyAlignment="1">
      <alignment wrapText="1"/>
    </xf>
    <xf numFmtId="0" fontId="86" fillId="0" borderId="14" xfId="0" applyFont="1" applyBorder="1" applyAlignment="1">
      <alignment wrapText="1"/>
    </xf>
    <xf numFmtId="0" fontId="94" fillId="52" borderId="24" xfId="0" applyFont="1" applyFill="1" applyBorder="1" applyAlignment="1">
      <alignment wrapText="1"/>
    </xf>
    <xf numFmtId="0" fontId="94" fillId="52" borderId="0" xfId="0" applyFont="1" applyFill="1" applyBorder="1" applyAlignment="1">
      <alignment wrapText="1"/>
    </xf>
    <xf numFmtId="0" fontId="94" fillId="52" borderId="27" xfId="0" applyFont="1" applyFill="1" applyBorder="1" applyAlignment="1">
      <alignment wrapText="1"/>
    </xf>
    <xf numFmtId="0" fontId="0" fillId="0" borderId="0" xfId="0" applyBorder="1" applyAlignment="1">
      <alignment wrapText="1"/>
    </xf>
    <xf numFmtId="0" fontId="0" fillId="0" borderId="14" xfId="0" applyFont="1" applyFill="1" applyBorder="1" applyAlignment="1">
      <alignment horizontal="left" vertical="center" wrapText="1"/>
    </xf>
    <xf numFmtId="44" fontId="86" fillId="63" borderId="22" xfId="0" applyNumberFormat="1" applyFont="1" applyFill="1" applyBorder="1" applyAlignment="1">
      <alignment horizontal="center"/>
    </xf>
    <xf numFmtId="44" fontId="86" fillId="63" borderId="14" xfId="0" applyNumberFormat="1" applyFont="1" applyFill="1" applyBorder="1" applyAlignment="1">
      <alignment/>
    </xf>
    <xf numFmtId="44" fontId="85" fillId="63" borderId="14" xfId="0" applyNumberFormat="1" applyFont="1" applyFill="1" applyBorder="1" applyAlignment="1">
      <alignment/>
    </xf>
    <xf numFmtId="44" fontId="2" fillId="63" borderId="14" xfId="0" applyNumberFormat="1" applyFont="1" applyFill="1" applyBorder="1" applyAlignment="1">
      <alignment/>
    </xf>
    <xf numFmtId="44" fontId="85" fillId="63" borderId="14" xfId="0" applyNumberFormat="1" applyFont="1" applyFill="1" applyBorder="1" applyAlignment="1">
      <alignment vertical="center"/>
    </xf>
    <xf numFmtId="44" fontId="17" fillId="0" borderId="13" xfId="106" applyNumberFormat="1" applyFill="1" applyAlignment="1">
      <alignment/>
    </xf>
    <xf numFmtId="0" fontId="89" fillId="0" borderId="14" xfId="0" applyFont="1" applyFill="1" applyBorder="1" applyAlignment="1">
      <alignment vertical="center"/>
    </xf>
    <xf numFmtId="0" fontId="8" fillId="0" borderId="23" xfId="0" applyFont="1" applyFill="1" applyBorder="1" applyAlignment="1">
      <alignment horizontal="left" vertical="center" wrapText="1"/>
    </xf>
    <xf numFmtId="1" fontId="83" fillId="0" borderId="14" xfId="0" applyNumberFormat="1" applyFont="1" applyBorder="1" applyAlignment="1">
      <alignment vertical="center" wrapText="1"/>
    </xf>
    <xf numFmtId="0" fontId="90" fillId="56" borderId="42" xfId="0" applyFont="1" applyFill="1" applyBorder="1" applyAlignment="1">
      <alignment wrapText="1"/>
    </xf>
    <xf numFmtId="0" fontId="89" fillId="54" borderId="23" xfId="0" applyFont="1" applyFill="1" applyBorder="1" applyAlignment="1">
      <alignment horizontal="left" vertical="center" wrapText="1"/>
    </xf>
    <xf numFmtId="0" fontId="92" fillId="60" borderId="0" xfId="0" applyFont="1" applyFill="1" applyBorder="1" applyAlignment="1">
      <alignment horizontal="left" vertical="center" wrapText="1"/>
    </xf>
    <xf numFmtId="0" fontId="87" fillId="58" borderId="38" xfId="0" applyFont="1" applyFill="1" applyBorder="1" applyAlignment="1">
      <alignment wrapText="1"/>
    </xf>
    <xf numFmtId="0" fontId="87" fillId="58" borderId="41" xfId="0" applyFont="1" applyFill="1" applyBorder="1" applyAlignment="1">
      <alignment wrapText="1"/>
    </xf>
    <xf numFmtId="0" fontId="2" fillId="59" borderId="14" xfId="0" applyFont="1" applyFill="1" applyBorder="1" applyAlignment="1">
      <alignment horizontal="right" wrapText="1"/>
    </xf>
    <xf numFmtId="0" fontId="2" fillId="59" borderId="14" xfId="0" applyFont="1" applyFill="1" applyBorder="1" applyAlignment="1">
      <alignment wrapText="1"/>
    </xf>
    <xf numFmtId="0" fontId="87" fillId="57" borderId="46" xfId="0" applyFont="1" applyFill="1" applyBorder="1" applyAlignment="1">
      <alignment horizontal="left" wrapText="1"/>
    </xf>
    <xf numFmtId="0" fontId="86" fillId="0" borderId="0" xfId="0" applyFont="1" applyBorder="1" applyAlignment="1">
      <alignment wrapText="1"/>
    </xf>
    <xf numFmtId="0" fontId="86" fillId="0" borderId="0" xfId="0" applyFont="1" applyAlignment="1">
      <alignment wrapText="1"/>
    </xf>
    <xf numFmtId="44" fontId="0" fillId="0" borderId="0" xfId="0" applyNumberFormat="1" applyFont="1" applyFill="1" applyBorder="1" applyAlignment="1">
      <alignment horizontal="center" vertical="center"/>
    </xf>
    <xf numFmtId="0" fontId="83" fillId="0" borderId="0" xfId="0" applyFont="1" applyBorder="1" applyAlignment="1">
      <alignment vertical="center" wrapText="1"/>
    </xf>
    <xf numFmtId="44" fontId="0" fillId="0" borderId="29" xfId="0" applyNumberFormat="1" applyFont="1" applyBorder="1" applyAlignment="1">
      <alignment horizontal="center" vertical="center"/>
    </xf>
    <xf numFmtId="0" fontId="52" fillId="64" borderId="22" xfId="0" applyNumberFormat="1" applyFont="1" applyFill="1" applyBorder="1" applyAlignment="1">
      <alignment horizontal="center" vertical="center"/>
    </xf>
    <xf numFmtId="0" fontId="52" fillId="64" borderId="22" xfId="0" applyNumberFormat="1" applyFont="1" applyFill="1" applyBorder="1" applyAlignment="1">
      <alignment horizontal="center" vertical="center" wrapText="1"/>
    </xf>
    <xf numFmtId="0" fontId="52" fillId="64" borderId="47" xfId="0" applyNumberFormat="1" applyFont="1" applyFill="1" applyBorder="1" applyAlignment="1">
      <alignment horizontal="center" vertical="center" wrapText="1"/>
    </xf>
    <xf numFmtId="0" fontId="83" fillId="0" borderId="0" xfId="0" applyNumberFormat="1" applyFont="1" applyAlignment="1">
      <alignment horizontal="center" vertical="center"/>
    </xf>
    <xf numFmtId="0" fontId="0" fillId="0" borderId="14" xfId="0" applyNumberFormat="1" applyFont="1" applyBorder="1" applyAlignment="1">
      <alignment horizontal="center" vertical="center"/>
    </xf>
    <xf numFmtId="0" fontId="95" fillId="0" borderId="0" xfId="0" applyNumberFormat="1" applyFont="1" applyAlignment="1">
      <alignment horizontal="center" vertical="center"/>
    </xf>
    <xf numFmtId="0" fontId="83" fillId="0" borderId="0" xfId="0" applyNumberFormat="1" applyFont="1" applyBorder="1" applyAlignment="1">
      <alignment horizontal="center" vertical="center"/>
    </xf>
    <xf numFmtId="0" fontId="100" fillId="0" borderId="14" xfId="0" applyFont="1" applyFill="1" applyBorder="1" applyAlignment="1">
      <alignment vertical="center"/>
    </xf>
    <xf numFmtId="0" fontId="7" fillId="0" borderId="16" xfId="0" applyFont="1" applyFill="1" applyBorder="1" applyAlignment="1">
      <alignment horizontal="left" vertical="center" wrapText="1"/>
    </xf>
    <xf numFmtId="0" fontId="101" fillId="0" borderId="0" xfId="0" applyFont="1" applyFill="1" applyBorder="1" applyAlignment="1">
      <alignment horizontal="center" vertical="center"/>
    </xf>
    <xf numFmtId="44" fontId="64" fillId="25" borderId="14" xfId="0" applyNumberFormat="1" applyFont="1" applyFill="1" applyBorder="1" applyAlignment="1">
      <alignment/>
    </xf>
    <xf numFmtId="44" fontId="102" fillId="0" borderId="14" xfId="0" applyNumberFormat="1" applyFont="1" applyFill="1" applyBorder="1" applyAlignment="1">
      <alignment/>
    </xf>
    <xf numFmtId="44" fontId="32" fillId="0" borderId="14" xfId="0" applyNumberFormat="1" applyFont="1" applyFill="1" applyBorder="1" applyAlignment="1">
      <alignment/>
    </xf>
    <xf numFmtId="44" fontId="0" fillId="0" borderId="0" xfId="0" applyNumberFormat="1" applyFont="1" applyBorder="1" applyAlignment="1">
      <alignment horizontal="center" vertical="center"/>
    </xf>
    <xf numFmtId="44" fontId="86" fillId="0" borderId="0" xfId="0" applyNumberFormat="1" applyFont="1" applyAlignment="1">
      <alignment vertical="center"/>
    </xf>
    <xf numFmtId="192" fontId="87" fillId="57" borderId="32" xfId="0" applyNumberFormat="1" applyFont="1" applyFill="1" applyBorder="1" applyAlignment="1">
      <alignment horizontal="center" vertical="center" wrapText="1"/>
    </xf>
    <xf numFmtId="44" fontId="86" fillId="0" borderId="0" xfId="0" applyNumberFormat="1" applyFont="1" applyBorder="1" applyAlignment="1">
      <alignment vertical="center"/>
    </xf>
    <xf numFmtId="0" fontId="0" fillId="0" borderId="14" xfId="0" applyNumberFormat="1" applyFont="1" applyBorder="1" applyAlignment="1">
      <alignment horizontal="center" vertical="center"/>
    </xf>
    <xf numFmtId="0" fontId="0" fillId="0" borderId="16" xfId="0" applyNumberFormat="1" applyFont="1" applyFill="1" applyBorder="1" applyAlignment="1">
      <alignment horizontal="center" vertical="center"/>
    </xf>
    <xf numFmtId="0" fontId="83" fillId="0" borderId="16" xfId="0" applyFont="1" applyBorder="1" applyAlignment="1">
      <alignment vertical="center" wrapText="1"/>
    </xf>
    <xf numFmtId="0" fontId="86" fillId="0" borderId="0" xfId="0" applyFont="1" applyBorder="1" applyAlignment="1">
      <alignment vertical="center"/>
    </xf>
    <xf numFmtId="0" fontId="31" fillId="0" borderId="22" xfId="0" applyNumberFormat="1" applyFont="1" applyFill="1" applyBorder="1" applyAlignment="1">
      <alignment horizontal="center" vertical="center" wrapText="1"/>
    </xf>
    <xf numFmtId="0" fontId="83" fillId="0" borderId="0" xfId="0" applyNumberFormat="1" applyFont="1" applyFill="1" applyAlignment="1">
      <alignment horizontal="center" vertical="center"/>
    </xf>
    <xf numFmtId="0" fontId="0" fillId="0" borderId="27" xfId="0" applyNumberFormat="1" applyFont="1" applyFill="1" applyBorder="1" applyAlignment="1">
      <alignment horizontal="center" vertical="center"/>
    </xf>
    <xf numFmtId="0" fontId="83" fillId="0" borderId="48" xfId="0" applyNumberFormat="1" applyFont="1" applyFill="1" applyBorder="1" applyAlignment="1">
      <alignment horizontal="center" vertical="center"/>
    </xf>
    <xf numFmtId="0" fontId="83" fillId="24" borderId="48" xfId="0" applyNumberFormat="1" applyFont="1" applyFill="1" applyBorder="1" applyAlignment="1">
      <alignment horizontal="center" vertical="center" wrapText="1"/>
    </xf>
    <xf numFmtId="0" fontId="52" fillId="24" borderId="48" xfId="0" applyNumberFormat="1" applyFont="1" applyFill="1" applyBorder="1" applyAlignment="1">
      <alignment horizontal="center" vertical="center" wrapText="1"/>
    </xf>
    <xf numFmtId="0" fontId="52" fillId="24" borderId="49" xfId="0" applyNumberFormat="1" applyFont="1" applyFill="1" applyBorder="1" applyAlignment="1">
      <alignment horizontal="center" vertical="center" wrapText="1"/>
    </xf>
    <xf numFmtId="208" fontId="83" fillId="24" borderId="23" xfId="62" applyNumberFormat="1" applyFont="1" applyFill="1" applyBorder="1" applyAlignment="1">
      <alignment horizontal="center" vertical="center" wrapText="1"/>
    </xf>
    <xf numFmtId="208" fontId="0" fillId="0" borderId="32" xfId="62" applyNumberFormat="1" applyFont="1" applyBorder="1" applyAlignment="1">
      <alignment horizontal="center" vertical="center"/>
    </xf>
    <xf numFmtId="208" fontId="0" fillId="0" borderId="14" xfId="62" applyNumberFormat="1" applyFont="1" applyFill="1" applyBorder="1" applyAlignment="1">
      <alignment horizontal="center" vertical="center" wrapText="1"/>
    </xf>
    <xf numFmtId="208" fontId="0" fillId="0" borderId="22" xfId="62" applyNumberFormat="1" applyFont="1" applyBorder="1" applyAlignment="1">
      <alignment horizontal="center" vertical="center"/>
    </xf>
    <xf numFmtId="208" fontId="0" fillId="0" borderId="14" xfId="62" applyNumberFormat="1" applyFont="1" applyBorder="1" applyAlignment="1">
      <alignment horizontal="center" vertical="center" wrapText="1"/>
    </xf>
    <xf numFmtId="208" fontId="0" fillId="0" borderId="14" xfId="62" applyNumberFormat="1" applyFont="1" applyBorder="1" applyAlignment="1">
      <alignment horizontal="center" vertical="center"/>
    </xf>
    <xf numFmtId="208" fontId="0" fillId="0" borderId="27" xfId="62" applyNumberFormat="1" applyFont="1" applyBorder="1" applyAlignment="1">
      <alignment horizontal="center" vertical="center" wrapText="1"/>
    </xf>
    <xf numFmtId="208" fontId="0" fillId="54" borderId="14" xfId="62" applyNumberFormat="1" applyFont="1" applyFill="1" applyBorder="1" applyAlignment="1">
      <alignment horizontal="center" vertical="center" wrapText="1"/>
    </xf>
    <xf numFmtId="208" fontId="0" fillId="0" borderId="22" xfId="62" applyNumberFormat="1" applyFont="1" applyFill="1" applyBorder="1" applyAlignment="1">
      <alignment horizontal="center" vertical="center" wrapText="1"/>
    </xf>
    <xf numFmtId="208" fontId="83" fillId="24" borderId="27" xfId="62" applyNumberFormat="1" applyFont="1" applyFill="1" applyBorder="1" applyAlignment="1">
      <alignment horizontal="center" vertical="center" wrapText="1"/>
    </xf>
    <xf numFmtId="208" fontId="83" fillId="55" borderId="23" xfId="62" applyNumberFormat="1" applyFont="1" applyFill="1" applyBorder="1" applyAlignment="1">
      <alignment horizontal="center" vertical="center"/>
    </xf>
    <xf numFmtId="208" fontId="83" fillId="65" borderId="14" xfId="62" applyNumberFormat="1" applyFont="1" applyFill="1" applyBorder="1" applyAlignment="1">
      <alignment horizontal="center" vertical="center"/>
    </xf>
    <xf numFmtId="208" fontId="0" fillId="0" borderId="14" xfId="62" applyNumberFormat="1" applyFont="1" applyFill="1" applyBorder="1" applyAlignment="1">
      <alignment horizontal="center" vertical="center" wrapText="1"/>
    </xf>
    <xf numFmtId="0" fontId="85" fillId="0" borderId="22" xfId="0" applyFont="1" applyFill="1" applyBorder="1" applyAlignment="1">
      <alignment/>
    </xf>
    <xf numFmtId="0" fontId="89" fillId="3" borderId="22" xfId="0" applyFont="1" applyFill="1" applyBorder="1" applyAlignment="1">
      <alignment horizontal="left" vertical="center" wrapText="1"/>
    </xf>
    <xf numFmtId="0" fontId="8" fillId="3" borderId="22" xfId="0" applyFont="1" applyFill="1" applyBorder="1" applyAlignment="1">
      <alignment horizontal="left" vertical="center" wrapText="1"/>
    </xf>
    <xf numFmtId="44" fontId="86" fillId="0" borderId="22" xfId="0" applyNumberFormat="1" applyFont="1" applyFill="1" applyBorder="1" applyAlignment="1">
      <alignment vertical="center"/>
    </xf>
    <xf numFmtId="44" fontId="85" fillId="0" borderId="22" xfId="0" applyNumberFormat="1" applyFont="1" applyFill="1" applyBorder="1" applyAlignment="1">
      <alignment vertical="center"/>
    </xf>
    <xf numFmtId="44" fontId="85" fillId="0" borderId="22" xfId="0" applyNumberFormat="1" applyFont="1" applyFill="1" applyBorder="1" applyAlignment="1">
      <alignment/>
    </xf>
    <xf numFmtId="44" fontId="102" fillId="0" borderId="22" xfId="0" applyNumberFormat="1" applyFont="1" applyFill="1" applyBorder="1" applyAlignment="1">
      <alignment vertical="center"/>
    </xf>
    <xf numFmtId="0" fontId="101" fillId="0" borderId="22" xfId="0" applyFont="1" applyFill="1" applyBorder="1" applyAlignment="1">
      <alignment horizontal="center" vertical="center" wrapText="1"/>
    </xf>
    <xf numFmtId="49" fontId="102" fillId="0" borderId="22" xfId="0" applyNumberFormat="1" applyFont="1" applyFill="1" applyBorder="1" applyAlignment="1">
      <alignment horizontal="center" vertical="center"/>
    </xf>
    <xf numFmtId="44" fontId="86" fillId="0" borderId="22" xfId="0" applyNumberFormat="1" applyFont="1" applyFill="1" applyBorder="1" applyAlignment="1">
      <alignment/>
    </xf>
    <xf numFmtId="44" fontId="86" fillId="0" borderId="25" xfId="0" applyNumberFormat="1" applyFont="1" applyFill="1" applyBorder="1" applyAlignment="1">
      <alignment/>
    </xf>
    <xf numFmtId="9" fontId="85" fillId="0" borderId="50" xfId="101" applyFont="1" applyFill="1" applyBorder="1" applyAlignment="1">
      <alignment horizontal="center" vertical="center"/>
    </xf>
    <xf numFmtId="44" fontId="86" fillId="0" borderId="22" xfId="67" applyFont="1" applyFill="1" applyBorder="1" applyAlignment="1">
      <alignment horizontal="center" vertical="center" wrapText="1"/>
    </xf>
    <xf numFmtId="0" fontId="85" fillId="0" borderId="22" xfId="0" applyFont="1" applyFill="1" applyBorder="1" applyAlignment="1">
      <alignment vertical="center"/>
    </xf>
    <xf numFmtId="0" fontId="86" fillId="51" borderId="32" xfId="0" applyFont="1" applyFill="1" applyBorder="1" applyAlignment="1">
      <alignment/>
    </xf>
    <xf numFmtId="44" fontId="87" fillId="51" borderId="32" xfId="0" applyNumberFormat="1" applyFont="1" applyFill="1" applyBorder="1" applyAlignment="1">
      <alignment vertical="center"/>
    </xf>
    <xf numFmtId="44" fontId="90" fillId="51" borderId="32" xfId="0" applyNumberFormat="1" applyFont="1" applyFill="1" applyBorder="1" applyAlignment="1">
      <alignment vertical="center"/>
    </xf>
    <xf numFmtId="44" fontId="104" fillId="51" borderId="32" xfId="0" applyNumberFormat="1" applyFont="1" applyFill="1" applyBorder="1" applyAlignment="1">
      <alignment vertical="center"/>
    </xf>
    <xf numFmtId="0" fontId="104" fillId="51" borderId="32" xfId="0" applyFont="1" applyFill="1" applyBorder="1" applyAlignment="1">
      <alignment horizontal="center" vertical="center" wrapText="1"/>
    </xf>
    <xf numFmtId="49" fontId="104" fillId="51" borderId="32" xfId="0" applyNumberFormat="1" applyFont="1" applyFill="1" applyBorder="1" applyAlignment="1">
      <alignment horizontal="center" vertical="center"/>
    </xf>
    <xf numFmtId="44" fontId="87" fillId="51" borderId="47" xfId="0" applyNumberFormat="1" applyFont="1" applyFill="1" applyBorder="1" applyAlignment="1">
      <alignment horizontal="center" vertical="center"/>
    </xf>
    <xf numFmtId="44" fontId="87" fillId="51" borderId="26" xfId="0" applyNumberFormat="1" applyFont="1" applyFill="1" applyBorder="1" applyAlignment="1">
      <alignment horizontal="center" vertical="center"/>
    </xf>
    <xf numFmtId="44" fontId="86" fillId="51" borderId="18" xfId="0" applyNumberFormat="1" applyFont="1" applyFill="1" applyBorder="1" applyAlignment="1">
      <alignment/>
    </xf>
    <xf numFmtId="9" fontId="85" fillId="51" borderId="33" xfId="101" applyFont="1" applyFill="1" applyBorder="1" applyAlignment="1">
      <alignment horizontal="center" vertical="center"/>
    </xf>
    <xf numFmtId="44" fontId="86" fillId="51" borderId="32" xfId="67" applyFont="1" applyFill="1" applyBorder="1" applyAlignment="1">
      <alignment horizontal="center" vertical="center" wrapText="1"/>
    </xf>
    <xf numFmtId="0" fontId="0" fillId="0" borderId="14" xfId="0" applyNumberFormat="1" applyFill="1" applyBorder="1" applyAlignment="1">
      <alignment horizontal="center" vertical="center" wrapText="1"/>
    </xf>
    <xf numFmtId="0" fontId="84" fillId="0" borderId="0" xfId="0" applyNumberFormat="1" applyFont="1" applyFill="1" applyAlignment="1">
      <alignment horizontal="center" vertical="center"/>
    </xf>
    <xf numFmtId="0" fontId="31" fillId="2" borderId="14" xfId="0" applyFont="1" applyFill="1" applyBorder="1" applyAlignment="1">
      <alignment horizontal="left" vertical="center"/>
    </xf>
    <xf numFmtId="0" fontId="8" fillId="2" borderId="16" xfId="0" applyFont="1" applyFill="1" applyBorder="1" applyAlignment="1">
      <alignment horizontal="left" vertical="center" wrapText="1"/>
    </xf>
    <xf numFmtId="44" fontId="86" fillId="0" borderId="0" xfId="0" applyNumberFormat="1" applyFont="1" applyAlignment="1">
      <alignment/>
    </xf>
    <xf numFmtId="0" fontId="7" fillId="0" borderId="0" xfId="0" applyFont="1" applyFill="1" applyAlignment="1">
      <alignment vertical="center" wrapText="1"/>
    </xf>
    <xf numFmtId="0" fontId="7" fillId="0" borderId="16" xfId="0" applyFont="1" applyFill="1" applyBorder="1" applyAlignment="1">
      <alignment wrapText="1"/>
    </xf>
    <xf numFmtId="0" fontId="85" fillId="0" borderId="0" xfId="0" applyFont="1" applyFill="1" applyBorder="1" applyAlignment="1">
      <alignment/>
    </xf>
    <xf numFmtId="44" fontId="85" fillId="0" borderId="0" xfId="0" applyNumberFormat="1" applyFont="1" applyFill="1" applyBorder="1" applyAlignment="1">
      <alignment/>
    </xf>
    <xf numFmtId="44" fontId="86" fillId="0" borderId="0" xfId="0" applyNumberFormat="1" applyFont="1" applyFill="1" applyBorder="1" applyAlignment="1">
      <alignment/>
    </xf>
    <xf numFmtId="44" fontId="85" fillId="0" borderId="0" xfId="0" applyNumberFormat="1" applyFont="1" applyFill="1" applyBorder="1" applyAlignment="1">
      <alignment horizontal="center"/>
    </xf>
    <xf numFmtId="9" fontId="85" fillId="0" borderId="0" xfId="101" applyFont="1" applyFill="1" applyBorder="1" applyAlignment="1">
      <alignment horizontal="center" vertical="center"/>
    </xf>
    <xf numFmtId="44" fontId="86" fillId="0" borderId="0" xfId="67" applyFont="1" applyFill="1" applyBorder="1" applyAlignment="1">
      <alignment horizontal="center" vertical="center" wrapText="1"/>
    </xf>
    <xf numFmtId="0" fontId="85" fillId="0" borderId="0" xfId="0" applyFont="1" applyFill="1" applyBorder="1" applyAlignment="1">
      <alignment vertical="center"/>
    </xf>
    <xf numFmtId="44" fontId="101" fillId="0" borderId="14" xfId="0" applyNumberFormat="1" applyFont="1" applyFill="1" applyBorder="1" applyAlignment="1">
      <alignment horizontal="center" vertical="center" wrapText="1"/>
    </xf>
    <xf numFmtId="44" fontId="102" fillId="0" borderId="14" xfId="0" applyNumberFormat="1" applyFont="1" applyFill="1" applyBorder="1" applyAlignment="1">
      <alignment horizontal="center" vertical="center"/>
    </xf>
    <xf numFmtId="0" fontId="86" fillId="0" borderId="34" xfId="0" applyFont="1" applyBorder="1" applyAlignment="1">
      <alignment/>
    </xf>
    <xf numFmtId="0" fontId="108" fillId="66" borderId="14" xfId="0" applyFont="1" applyFill="1" applyBorder="1" applyAlignment="1">
      <alignment horizontal="left" vertical="center" wrapText="1"/>
    </xf>
    <xf numFmtId="0" fontId="109" fillId="66" borderId="23" xfId="0" applyFont="1" applyFill="1" applyBorder="1" applyAlignment="1">
      <alignment horizontal="left" vertical="center" wrapText="1"/>
    </xf>
    <xf numFmtId="0" fontId="0" fillId="0" borderId="14" xfId="0" applyNumberFormat="1" applyFont="1" applyBorder="1" applyAlignment="1">
      <alignment horizontal="center" vertical="center"/>
    </xf>
    <xf numFmtId="0" fontId="0" fillId="52" borderId="14" xfId="0" applyNumberFormat="1" applyFont="1" applyFill="1" applyBorder="1" applyAlignment="1">
      <alignment horizontal="center" vertical="center"/>
    </xf>
    <xf numFmtId="0" fontId="31" fillId="52" borderId="14"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83" fillId="24" borderId="15" xfId="0" applyNumberFormat="1" applyFont="1" applyFill="1" applyBorder="1" applyAlignment="1">
      <alignment horizontal="center" vertical="center" wrapText="1"/>
    </xf>
    <xf numFmtId="0" fontId="52" fillId="24" borderId="15" xfId="0" applyNumberFormat="1" applyFont="1" applyFill="1" applyBorder="1" applyAlignment="1">
      <alignment horizontal="center" vertical="center" wrapText="1"/>
    </xf>
    <xf numFmtId="0" fontId="87" fillId="51" borderId="30" xfId="0" applyFont="1" applyFill="1" applyBorder="1" applyAlignment="1">
      <alignment horizontal="left"/>
    </xf>
    <xf numFmtId="0" fontId="87" fillId="51" borderId="27" xfId="0" applyFont="1" applyFill="1" applyBorder="1" applyAlignment="1">
      <alignment horizontal="left"/>
    </xf>
    <xf numFmtId="0" fontId="83" fillId="0" borderId="0" xfId="0" applyFont="1" applyFill="1" applyAlignment="1">
      <alignment horizontal="right" vertical="center"/>
    </xf>
    <xf numFmtId="0" fontId="110" fillId="0" borderId="14" xfId="0" applyFont="1" applyFill="1" applyBorder="1" applyAlignment="1">
      <alignment horizontal="left" vertical="center"/>
    </xf>
    <xf numFmtId="0" fontId="80" fillId="0" borderId="14" xfId="0" applyFont="1" applyFill="1" applyBorder="1" applyAlignment="1">
      <alignment horizontal="left" vertical="center"/>
    </xf>
    <xf numFmtId="0" fontId="83" fillId="0" borderId="14" xfId="0" applyFont="1" applyFill="1" applyBorder="1" applyAlignment="1">
      <alignment horizontal="left" vertical="center"/>
    </xf>
    <xf numFmtId="0" fontId="85" fillId="53" borderId="16" xfId="0" applyFont="1" applyFill="1" applyBorder="1" applyAlignment="1">
      <alignment horizontal="center" vertical="center" wrapText="1"/>
    </xf>
    <xf numFmtId="0" fontId="85" fillId="53" borderId="15" xfId="0" applyFont="1" applyFill="1" applyBorder="1" applyAlignment="1">
      <alignment horizontal="center" vertical="center" wrapText="1"/>
    </xf>
    <xf numFmtId="0" fontId="85" fillId="24" borderId="16" xfId="0" applyFont="1" applyFill="1" applyBorder="1" applyAlignment="1">
      <alignment horizontal="center" vertical="center" wrapText="1"/>
    </xf>
    <xf numFmtId="0" fontId="85" fillId="24" borderId="23" xfId="0" applyFont="1" applyFill="1" applyBorder="1" applyAlignment="1">
      <alignment horizontal="center" vertical="center" wrapText="1"/>
    </xf>
    <xf numFmtId="0" fontId="85" fillId="24" borderId="15" xfId="0" applyFont="1" applyFill="1" applyBorder="1" applyAlignment="1">
      <alignment horizontal="center" vertical="center" wrapText="1"/>
    </xf>
    <xf numFmtId="0" fontId="87" fillId="51" borderId="16" xfId="0" applyFont="1" applyFill="1" applyBorder="1" applyAlignment="1">
      <alignment wrapText="1"/>
    </xf>
    <xf numFmtId="0" fontId="87" fillId="51" borderId="23" xfId="0" applyFont="1" applyFill="1" applyBorder="1" applyAlignment="1">
      <alignment wrapText="1"/>
    </xf>
    <xf numFmtId="0" fontId="87" fillId="24" borderId="16" xfId="0" applyFont="1" applyFill="1" applyBorder="1" applyAlignment="1">
      <alignment horizontal="left" vertical="center"/>
    </xf>
    <xf numFmtId="0" fontId="87" fillId="24" borderId="23" xfId="0" applyFont="1" applyFill="1" applyBorder="1" applyAlignment="1">
      <alignment horizontal="left" vertical="center"/>
    </xf>
    <xf numFmtId="0" fontId="87" fillId="51" borderId="16" xfId="0" applyFont="1" applyFill="1" applyBorder="1" applyAlignment="1">
      <alignment horizontal="left" wrapText="1"/>
    </xf>
    <xf numFmtId="0" fontId="87" fillId="51" borderId="23" xfId="0" applyFont="1" applyFill="1" applyBorder="1" applyAlignment="1">
      <alignment horizontal="left" wrapText="1"/>
    </xf>
    <xf numFmtId="0" fontId="83" fillId="0" borderId="16" xfId="0" applyFont="1" applyFill="1" applyBorder="1" applyAlignment="1">
      <alignment horizontal="center" vertical="center"/>
    </xf>
    <xf numFmtId="0" fontId="83"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5" xfId="0" applyFont="1" applyFill="1" applyBorder="1" applyAlignment="1">
      <alignment horizontal="center" vertical="center"/>
    </xf>
    <xf numFmtId="0" fontId="83" fillId="0" borderId="15" xfId="0" applyFont="1" applyFill="1" applyBorder="1" applyAlignment="1">
      <alignment horizontal="center" vertical="center"/>
    </xf>
    <xf numFmtId="0" fontId="0" fillId="24" borderId="15" xfId="0" applyFill="1" applyBorder="1" applyAlignment="1">
      <alignment/>
    </xf>
    <xf numFmtId="0" fontId="87" fillId="24" borderId="16" xfId="0" applyFont="1" applyFill="1" applyBorder="1" applyAlignment="1">
      <alignment horizontal="left"/>
    </xf>
    <xf numFmtId="0" fontId="87" fillId="24" borderId="23" xfId="0" applyFont="1" applyFill="1" applyBorder="1" applyAlignment="1">
      <alignment horizontal="left"/>
    </xf>
    <xf numFmtId="0" fontId="87" fillId="51" borderId="16" xfId="0" applyFont="1" applyFill="1" applyBorder="1" applyAlignment="1">
      <alignment horizontal="left"/>
    </xf>
    <xf numFmtId="0" fontId="87" fillId="51" borderId="23" xfId="0" applyFont="1" applyFill="1" applyBorder="1" applyAlignment="1">
      <alignment horizontal="left"/>
    </xf>
    <xf numFmtId="0" fontId="87" fillId="24" borderId="15" xfId="0" applyFont="1" applyFill="1" applyBorder="1" applyAlignment="1">
      <alignment horizontal="left"/>
    </xf>
    <xf numFmtId="0" fontId="87" fillId="51" borderId="15" xfId="0" applyFont="1" applyFill="1" applyBorder="1" applyAlignment="1">
      <alignment horizontal="left" wrapText="1"/>
    </xf>
    <xf numFmtId="0" fontId="87" fillId="24" borderId="15" xfId="0" applyFont="1" applyFill="1" applyBorder="1" applyAlignment="1">
      <alignment horizontal="left" vertical="center"/>
    </xf>
    <xf numFmtId="0" fontId="87" fillId="51" borderId="15" xfId="0" applyFont="1" applyFill="1" applyBorder="1" applyAlignment="1">
      <alignment wrapText="1"/>
    </xf>
    <xf numFmtId="0" fontId="0" fillId="0" borderId="14" xfId="0" applyFont="1" applyBorder="1" applyAlignment="1">
      <alignment horizontal="center" vertical="center"/>
    </xf>
    <xf numFmtId="0" fontId="85" fillId="48" borderId="23" xfId="0" applyFont="1" applyFill="1" applyBorder="1" applyAlignment="1">
      <alignment horizontal="center" vertical="center" wrapText="1"/>
    </xf>
    <xf numFmtId="0" fontId="85" fillId="48" borderId="15" xfId="0" applyFont="1" applyFill="1" applyBorder="1" applyAlignment="1">
      <alignment horizontal="center" vertical="center" wrapText="1"/>
    </xf>
    <xf numFmtId="0" fontId="83" fillId="0" borderId="0" xfId="0" applyNumberFormat="1" applyFont="1" applyAlignment="1">
      <alignment horizontal="center" vertical="center"/>
    </xf>
    <xf numFmtId="0" fontId="83" fillId="0" borderId="26" xfId="0" applyNumberFormat="1" applyFont="1" applyBorder="1" applyAlignment="1">
      <alignment horizontal="center" vertical="center"/>
    </xf>
    <xf numFmtId="0" fontId="0" fillId="0" borderId="16" xfId="0" applyNumberFormat="1" applyFont="1" applyBorder="1" applyAlignment="1">
      <alignment horizontal="center" vertical="center" wrapText="1"/>
    </xf>
    <xf numFmtId="0" fontId="0" fillId="0" borderId="23"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0" fillId="0" borderId="16"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95" fillId="0" borderId="0" xfId="0" applyNumberFormat="1" applyFont="1" applyAlignment="1">
      <alignment horizontal="center" vertical="center"/>
    </xf>
    <xf numFmtId="0" fontId="52" fillId="64" borderId="27" xfId="0" applyNumberFormat="1" applyFont="1" applyFill="1" applyBorder="1" applyAlignment="1">
      <alignment horizontal="center" vertical="center"/>
    </xf>
    <xf numFmtId="0" fontId="83" fillId="48" borderId="21" xfId="0" applyNumberFormat="1" applyFont="1" applyFill="1" applyBorder="1" applyAlignment="1">
      <alignment horizontal="center" vertical="center"/>
    </xf>
    <xf numFmtId="0" fontId="83" fillId="48" borderId="51" xfId="0" applyNumberFormat="1" applyFont="1" applyFill="1" applyBorder="1" applyAlignment="1">
      <alignment horizontal="center" vertical="center"/>
    </xf>
    <xf numFmtId="0" fontId="83" fillId="48" borderId="52" xfId="0" applyNumberFormat="1" applyFont="1" applyFill="1" applyBorder="1" applyAlignment="1">
      <alignment horizontal="center" vertical="center"/>
    </xf>
    <xf numFmtId="0" fontId="83" fillId="48" borderId="20" xfId="0" applyNumberFormat="1" applyFont="1" applyFill="1" applyBorder="1" applyAlignment="1">
      <alignment horizontal="center" vertical="center"/>
    </xf>
    <xf numFmtId="0" fontId="52" fillId="64" borderId="53" xfId="0" applyNumberFormat="1" applyFont="1" applyFill="1" applyBorder="1" applyAlignment="1">
      <alignment horizontal="center" vertical="center" wrapText="1"/>
    </xf>
    <xf numFmtId="0" fontId="52" fillId="64" borderId="54" xfId="0" applyNumberFormat="1" applyFont="1" applyFill="1" applyBorder="1" applyAlignment="1">
      <alignment horizontal="center" vertical="center" wrapText="1"/>
    </xf>
    <xf numFmtId="0" fontId="52" fillId="64" borderId="22" xfId="0" applyNumberFormat="1" applyFont="1" applyFill="1" applyBorder="1" applyAlignment="1">
      <alignment horizontal="center" vertical="center" wrapText="1"/>
    </xf>
    <xf numFmtId="0" fontId="52" fillId="64" borderId="32" xfId="0" applyNumberFormat="1" applyFont="1" applyFill="1" applyBorder="1" applyAlignment="1">
      <alignment horizontal="center" vertical="center" wrapText="1"/>
    </xf>
    <xf numFmtId="0" fontId="52" fillId="64" borderId="47" xfId="0" applyNumberFormat="1" applyFont="1" applyFill="1" applyBorder="1" applyAlignment="1">
      <alignment horizontal="center" vertical="center" wrapText="1"/>
    </xf>
    <xf numFmtId="0" fontId="31" fillId="0" borderId="47" xfId="0" applyFont="1" applyBorder="1" applyAlignment="1">
      <alignment horizontal="center" vertical="center" wrapText="1"/>
    </xf>
    <xf numFmtId="0" fontId="52" fillId="64" borderId="16"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0" fontId="52" fillId="64" borderId="16" xfId="0" applyNumberFormat="1" applyFont="1" applyFill="1" applyBorder="1" applyAlignment="1">
      <alignment horizontal="center" vertical="center"/>
    </xf>
    <xf numFmtId="0" fontId="52" fillId="64" borderId="23" xfId="0" applyNumberFormat="1" applyFont="1" applyFill="1" applyBorder="1" applyAlignment="1">
      <alignment horizontal="center" vertical="center"/>
    </xf>
    <xf numFmtId="0" fontId="52" fillId="64" borderId="15" xfId="0" applyNumberFormat="1" applyFont="1" applyFill="1" applyBorder="1" applyAlignment="1">
      <alignment horizontal="center" vertical="center"/>
    </xf>
    <xf numFmtId="0" fontId="52" fillId="64" borderId="22" xfId="0" applyNumberFormat="1" applyFont="1" applyFill="1" applyBorder="1" applyAlignment="1">
      <alignment horizontal="center" vertical="center"/>
    </xf>
    <xf numFmtId="0" fontId="52" fillId="64" borderId="32" xfId="0" applyNumberFormat="1" applyFont="1" applyFill="1" applyBorder="1" applyAlignment="1">
      <alignment horizontal="center" vertical="center"/>
    </xf>
    <xf numFmtId="0" fontId="52" fillId="64" borderId="50" xfId="0" applyNumberFormat="1" applyFont="1" applyFill="1" applyBorder="1" applyAlignment="1">
      <alignment horizontal="center" vertical="center" wrapText="1"/>
    </xf>
    <xf numFmtId="0" fontId="52" fillId="64" borderId="55" xfId="0" applyNumberFormat="1" applyFont="1" applyFill="1" applyBorder="1" applyAlignment="1">
      <alignment horizontal="center" vertical="center" wrapText="1"/>
    </xf>
    <xf numFmtId="0" fontId="0" fillId="0" borderId="56" xfId="0" applyNumberFormat="1" applyFont="1" applyBorder="1" applyAlignment="1">
      <alignment horizontal="center" vertical="center"/>
    </xf>
    <xf numFmtId="0" fontId="0" fillId="0" borderId="57" xfId="0" applyNumberFormat="1" applyFont="1" applyBorder="1" applyAlignment="1">
      <alignment horizontal="center" vertical="center"/>
    </xf>
    <xf numFmtId="0" fontId="0" fillId="0" borderId="58" xfId="0" applyNumberFormat="1" applyFont="1" applyBorder="1" applyAlignment="1">
      <alignment horizontal="center" vertical="center"/>
    </xf>
    <xf numFmtId="0" fontId="31" fillId="0" borderId="59" xfId="0" applyNumberFormat="1" applyFont="1" applyBorder="1" applyAlignment="1">
      <alignment horizontal="center" vertical="center" wrapText="1"/>
    </xf>
    <xf numFmtId="0" fontId="31" fillId="0" borderId="14" xfId="0" applyNumberFormat="1" applyFont="1" applyBorder="1" applyAlignment="1">
      <alignment horizontal="center" vertical="center" wrapText="1"/>
    </xf>
    <xf numFmtId="0" fontId="31" fillId="0" borderId="16" xfId="0" applyNumberFormat="1" applyFont="1" applyBorder="1" applyAlignment="1">
      <alignment horizontal="center" vertical="center" wrapText="1"/>
    </xf>
    <xf numFmtId="0" fontId="31" fillId="0" borderId="17" xfId="0" applyNumberFormat="1" applyFont="1" applyBorder="1" applyAlignment="1">
      <alignment horizontal="center" vertical="center" wrapText="1"/>
    </xf>
    <xf numFmtId="0" fontId="31" fillId="0" borderId="48" xfId="0" applyNumberFormat="1" applyFont="1" applyBorder="1" applyAlignment="1">
      <alignment horizontal="center" vertical="center" wrapText="1"/>
    </xf>
    <xf numFmtId="0" fontId="31" fillId="0" borderId="23" xfId="0" applyNumberFormat="1" applyFont="1" applyBorder="1" applyAlignment="1">
      <alignment horizontal="center" vertical="center" wrapText="1"/>
    </xf>
    <xf numFmtId="0" fontId="31" fillId="0" borderId="31" xfId="0" applyNumberFormat="1" applyFont="1" applyBorder="1" applyAlignment="1">
      <alignment horizontal="center" vertical="center" wrapText="1"/>
    </xf>
    <xf numFmtId="0" fontId="1" fillId="54" borderId="49" xfId="0" applyNumberFormat="1" applyFont="1" applyFill="1" applyBorder="1" applyAlignment="1">
      <alignment horizontal="center" vertical="center" wrapText="1"/>
    </xf>
    <xf numFmtId="0" fontId="0" fillId="54" borderId="27" xfId="0" applyNumberFormat="1" applyFont="1" applyFill="1" applyBorder="1" applyAlignment="1">
      <alignment horizontal="center" vertical="center" wrapText="1"/>
    </xf>
    <xf numFmtId="0" fontId="0" fillId="54" borderId="45" xfId="0" applyNumberFormat="1" applyFont="1" applyFill="1" applyBorder="1" applyAlignment="1">
      <alignment horizontal="center" vertical="center" wrapText="1"/>
    </xf>
    <xf numFmtId="44"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27" fillId="0" borderId="0" xfId="0" applyFont="1" applyBorder="1" applyAlignment="1">
      <alignment horizontal="center"/>
    </xf>
    <xf numFmtId="0" fontId="26" fillId="0" borderId="0" xfId="0" applyFont="1" applyBorder="1" applyAlignment="1">
      <alignment horizontal="left"/>
    </xf>
    <xf numFmtId="0" fontId="86" fillId="0" borderId="0" xfId="0" applyFont="1" applyBorder="1" applyAlignment="1">
      <alignment horizontal="center"/>
    </xf>
    <xf numFmtId="0" fontId="0" fillId="0" borderId="29" xfId="0" applyFont="1" applyBorder="1" applyAlignment="1">
      <alignment horizontal="center" vertical="center"/>
    </xf>
    <xf numFmtId="0" fontId="83" fillId="0" borderId="0" xfId="0" applyFont="1" applyAlignment="1">
      <alignment horizontal="left" vertical="center"/>
    </xf>
    <xf numFmtId="0" fontId="83" fillId="0" borderId="26" xfId="0" applyFont="1" applyBorder="1" applyAlignment="1">
      <alignment horizontal="left" vertical="center"/>
    </xf>
    <xf numFmtId="0" fontId="85" fillId="0" borderId="14" xfId="0" applyFont="1" applyBorder="1" applyAlignment="1">
      <alignment horizontal="center" vertical="center"/>
    </xf>
  </cellXfs>
  <cellStyles count="94">
    <cellStyle name="Normal" xfId="0"/>
    <cellStyle name="20% - Accent1" xfId="15"/>
    <cellStyle name="20% - Accent2" xfId="16"/>
    <cellStyle name="20% - Accent3" xfId="17"/>
    <cellStyle name="20% - Accent4" xfId="18"/>
    <cellStyle name="20% - Accent5" xfId="19"/>
    <cellStyle name="20% - Accent6" xfId="20"/>
    <cellStyle name="20æ% - Accent1" xfId="21"/>
    <cellStyle name="20æ% - Accent2" xfId="22"/>
    <cellStyle name="20æ% - Accent3" xfId="23"/>
    <cellStyle name="20æ% - Accent4" xfId="24"/>
    <cellStyle name="20æ% - Accent5" xfId="25"/>
    <cellStyle name="20æ% - Accent6" xfId="26"/>
    <cellStyle name="40% - Accent1" xfId="27"/>
    <cellStyle name="40% - Accent2" xfId="28"/>
    <cellStyle name="40% - Accent3" xfId="29"/>
    <cellStyle name="40% - Accent4" xfId="30"/>
    <cellStyle name="40% - Accent5" xfId="31"/>
    <cellStyle name="40% - Accent6" xfId="32"/>
    <cellStyle name="40æ% - Accent1" xfId="33"/>
    <cellStyle name="40æ% - Accent2" xfId="34"/>
    <cellStyle name="40æ% - Accent3" xfId="35"/>
    <cellStyle name="40æ% - Accent4" xfId="36"/>
    <cellStyle name="40æ% - Accent5" xfId="37"/>
    <cellStyle name="40æ% - Accent6" xfId="38"/>
    <cellStyle name="60% - Accent1" xfId="39"/>
    <cellStyle name="60% - Accent2" xfId="40"/>
    <cellStyle name="60% - Accent3" xfId="41"/>
    <cellStyle name="60% - Accent4" xfId="42"/>
    <cellStyle name="60% - Accent5" xfId="43"/>
    <cellStyle name="60% - Accent6" xfId="44"/>
    <cellStyle name="60æ% - Accent1" xfId="45"/>
    <cellStyle name="60æ% - Accent2" xfId="46"/>
    <cellStyle name="60æ% - Accent3" xfId="47"/>
    <cellStyle name="60æ% - Accent4" xfId="48"/>
    <cellStyle name="60æ% - Accent5" xfId="49"/>
    <cellStyle name="60æ% - Accent6" xfId="50"/>
    <cellStyle name="Accent1" xfId="51"/>
    <cellStyle name="Accent2" xfId="52"/>
    <cellStyle name="Accent3" xfId="53"/>
    <cellStyle name="Accent4" xfId="54"/>
    <cellStyle name="Accent5" xfId="55"/>
    <cellStyle name="Accent6" xfId="56"/>
    <cellStyle name="Avertissement 2" xfId="57"/>
    <cellStyle name="Bad" xfId="58"/>
    <cellStyle name="Calculation" xfId="59"/>
    <cellStyle name="Cellule lie" xfId="60"/>
    <cellStyle name="Check Cell" xfId="61"/>
    <cellStyle name="Comma" xfId="62"/>
    <cellStyle name="Comma [0]" xfId="63"/>
    <cellStyle name="Comma 2" xfId="64"/>
    <cellStyle name="Comma 3" xfId="65"/>
    <cellStyle name="Comma 4" xfId="66"/>
    <cellStyle name="Currency" xfId="67"/>
    <cellStyle name="Currency [0]" xfId="68"/>
    <cellStyle name="Currency 2" xfId="69"/>
    <cellStyle name="Currency 2 2" xfId="70"/>
    <cellStyle name="Currency 3" xfId="71"/>
    <cellStyle name="Currency 4" xfId="72"/>
    <cellStyle name="Entre" xfId="73"/>
    <cellStyle name="Explanatory Text" xfId="74"/>
    <cellStyle name="Followed Hyperlink" xfId="75"/>
    <cellStyle name="Good" xfId="76"/>
    <cellStyle name="Heading 1" xfId="77"/>
    <cellStyle name="Heading 2" xfId="78"/>
    <cellStyle name="Heading 3" xfId="79"/>
    <cellStyle name="Heading 4" xfId="80"/>
    <cellStyle name="Hyperlink" xfId="81"/>
    <cellStyle name="Input" xfId="82"/>
    <cellStyle name="Insatisfaisant 2" xfId="83"/>
    <cellStyle name="Linked Cell" xfId="84"/>
    <cellStyle name="Milliers 2" xfId="85"/>
    <cellStyle name="Neutral" xfId="86"/>
    <cellStyle name="Normal 10" xfId="87"/>
    <cellStyle name="Normal 11" xfId="88"/>
    <cellStyle name="Normal 12" xfId="89"/>
    <cellStyle name="Normal 2" xfId="90"/>
    <cellStyle name="Normal 2 2" xfId="91"/>
    <cellStyle name="Normal 3" xfId="92"/>
    <cellStyle name="Normal 4" xfId="93"/>
    <cellStyle name="Normal 5" xfId="94"/>
    <cellStyle name="Normal 6" xfId="95"/>
    <cellStyle name="Normal 7" xfId="96"/>
    <cellStyle name="Normal 8" xfId="97"/>
    <cellStyle name="Normal 9" xfId="98"/>
    <cellStyle name="Note" xfId="99"/>
    <cellStyle name="Output" xfId="100"/>
    <cellStyle name="Percent" xfId="101"/>
    <cellStyle name="Title" xfId="102"/>
    <cellStyle name="Titre 1 2" xfId="103"/>
    <cellStyle name="Titreæ" xfId="104"/>
    <cellStyle name="Total" xfId="105"/>
    <cellStyle name="Vrification de cellule" xfId="106"/>
    <cellStyle name="Warning Text"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held&#232;neFranccisque\AppData\Local\Microsoft\Windows\INetCache\Content.Outlook\SQY1LSTB\Macintosh%20HDUsers\Thermo%20Stan\Desktop\POA%20CFI%20-%2011%20Fevrier%20%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Plan Annuel d'opération"/>
      <sheetName val="2. Chronogramme"/>
      <sheetName val="3. Plan de passation de mar "/>
      <sheetName val="4.Prévision flux de trésorerie"/>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S441"/>
  <sheetViews>
    <sheetView showGridLines="0" zoomScalePageLayoutView="0" workbookViewId="0" topLeftCell="B15">
      <selection activeCell="D4" sqref="D4"/>
    </sheetView>
  </sheetViews>
  <sheetFormatPr defaultColWidth="11.421875" defaultRowHeight="15"/>
  <cols>
    <col min="1" max="1" width="9.140625" style="0" hidden="1" customWidth="1"/>
    <col min="2" max="2" width="22.140625" style="0" customWidth="1"/>
    <col min="3" max="3" width="63.00390625" style="544" customWidth="1"/>
    <col min="4" max="4" width="17.7109375" style="31" customWidth="1"/>
    <col min="5" max="5" width="18.421875" style="31" customWidth="1"/>
    <col min="6" max="6" width="17.28125" style="31" customWidth="1"/>
    <col min="7" max="7" width="12.28125" style="442" hidden="1" customWidth="1"/>
    <col min="8" max="8" width="13.140625" style="476" customWidth="1"/>
    <col min="9" max="9" width="16.8515625" style="31" customWidth="1"/>
    <col min="10" max="10" width="9.00390625" style="507" customWidth="1"/>
    <col min="11" max="11" width="18.7109375" style="31" customWidth="1"/>
    <col min="12" max="12" width="12.421875" style="442" customWidth="1"/>
    <col min="13" max="13" width="13.140625" style="31" customWidth="1"/>
    <col min="14" max="14" width="13.28125" style="31" customWidth="1"/>
    <col min="15" max="15" width="13.421875" style="31" customWidth="1"/>
    <col min="16" max="16" width="12.421875" style="31" customWidth="1"/>
    <col min="17" max="17" width="12.7109375" style="31" customWidth="1"/>
    <col min="18" max="18" width="13.421875" style="31" customWidth="1"/>
    <col min="19" max="19" width="15.28125" style="31" customWidth="1"/>
    <col min="20" max="20" width="12.00390625" style="31" customWidth="1"/>
    <col min="21" max="21" width="14.7109375" style="31" customWidth="1"/>
    <col min="22" max="22" width="12.421875" style="31" customWidth="1"/>
    <col min="23" max="23" width="14.28125" style="31" customWidth="1"/>
    <col min="24" max="24" width="11.7109375" style="31" customWidth="1"/>
    <col min="25" max="25" width="17.140625" style="47" customWidth="1"/>
    <col min="26" max="26" width="16.8515625" style="47" customWidth="1"/>
    <col min="27" max="28" width="16.8515625" style="146" customWidth="1"/>
    <col min="29" max="29" width="16.7109375" style="146" customWidth="1"/>
    <col min="30" max="31" width="13.00390625" style="31" hidden="1" customWidth="1"/>
    <col min="32" max="32" width="13.421875" style="31" hidden="1" customWidth="1"/>
    <col min="33" max="33" width="12.28125" style="31" hidden="1" customWidth="1"/>
    <col min="34" max="34" width="14.421875" style="31" hidden="1" customWidth="1"/>
    <col min="35" max="35" width="11.421875" style="31" hidden="1" customWidth="1"/>
    <col min="36" max="36" width="15.28125" style="31" hidden="1" customWidth="1"/>
    <col min="37" max="37" width="12.140625" style="31" hidden="1" customWidth="1"/>
    <col min="38" max="38" width="15.421875" style="31" hidden="1" customWidth="1"/>
    <col min="39" max="40" width="18.28125" style="31" hidden="1" customWidth="1"/>
    <col min="41" max="41" width="20.28125" style="31" hidden="1" customWidth="1"/>
    <col min="42" max="43" width="8.8515625" style="0" customWidth="1"/>
    <col min="44" max="44" width="5.140625" style="0" customWidth="1"/>
    <col min="45" max="53" width="8.8515625" style="0" customWidth="1"/>
    <col min="54" max="123" width="11.421875" style="0" customWidth="1"/>
    <col min="124" max="16384" width="11.421875" style="31" customWidth="1"/>
  </cols>
  <sheetData>
    <row r="1" spans="3:123" ht="24" customHeight="1">
      <c r="C1" s="543" t="s">
        <v>8</v>
      </c>
      <c r="D1" s="690" t="s">
        <v>253</v>
      </c>
      <c r="E1" s="691"/>
      <c r="F1" s="691"/>
      <c r="G1" s="692"/>
      <c r="H1" s="693"/>
      <c r="I1" s="29"/>
      <c r="J1" s="506"/>
      <c r="K1" s="29"/>
      <c r="L1" s="591"/>
      <c r="M1" s="29"/>
      <c r="N1" s="29"/>
      <c r="O1" s="29"/>
      <c r="P1" s="29"/>
      <c r="Q1" s="29"/>
      <c r="R1" s="29"/>
      <c r="S1" s="29"/>
      <c r="T1" s="29"/>
      <c r="U1" s="29"/>
      <c r="V1" s="29"/>
      <c r="W1" s="29"/>
      <c r="X1" s="29"/>
      <c r="Y1" s="29"/>
      <c r="Z1" s="29"/>
      <c r="AA1" s="29"/>
      <c r="AB1" s="29"/>
      <c r="AC1" s="29"/>
      <c r="AD1" s="29"/>
      <c r="AE1" s="29"/>
      <c r="AF1" s="675" t="s">
        <v>9</v>
      </c>
      <c r="AG1" s="675"/>
      <c r="AH1" s="675"/>
      <c r="AI1" s="30"/>
      <c r="AJ1" s="676" t="s">
        <v>252</v>
      </c>
      <c r="AK1" s="677"/>
      <c r="AL1" s="677"/>
      <c r="AM1" s="677"/>
      <c r="AN1" s="677"/>
      <c r="AO1" s="677"/>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row>
    <row r="2" spans="3:123" ht="22.5" customHeight="1">
      <c r="C2" s="543" t="s">
        <v>15</v>
      </c>
      <c r="D2" s="690" t="s">
        <v>254</v>
      </c>
      <c r="E2" s="691"/>
      <c r="F2" s="691"/>
      <c r="G2" s="691"/>
      <c r="H2" s="694"/>
      <c r="I2" s="29"/>
      <c r="J2" s="506"/>
      <c r="K2" s="29"/>
      <c r="L2" s="591"/>
      <c r="M2" s="29"/>
      <c r="N2" s="29"/>
      <c r="O2" s="29"/>
      <c r="P2" s="29"/>
      <c r="Q2" s="29"/>
      <c r="R2" s="29"/>
      <c r="S2" s="29"/>
      <c r="T2" s="29"/>
      <c r="U2" s="29"/>
      <c r="V2" s="29"/>
      <c r="W2" s="29"/>
      <c r="X2" s="29"/>
      <c r="Y2" s="29"/>
      <c r="Z2" s="29"/>
      <c r="AA2" s="29"/>
      <c r="AB2" s="29"/>
      <c r="AC2" s="29"/>
      <c r="AD2" s="29"/>
      <c r="AE2" s="29"/>
      <c r="AF2" s="675" t="s">
        <v>14</v>
      </c>
      <c r="AG2" s="675"/>
      <c r="AH2" s="675"/>
      <c r="AI2" s="30"/>
      <c r="AJ2" s="678" t="s">
        <v>104</v>
      </c>
      <c r="AK2" s="678"/>
      <c r="AL2" s="678"/>
      <c r="AM2" s="678"/>
      <c r="AN2" s="678"/>
      <c r="AO2" s="678"/>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row>
    <row r="3" spans="3:123" ht="24.75" customHeight="1">
      <c r="C3" s="543" t="s">
        <v>10</v>
      </c>
      <c r="D3" s="690" t="s">
        <v>511</v>
      </c>
      <c r="E3" s="691"/>
      <c r="F3" s="691"/>
      <c r="G3" s="691"/>
      <c r="H3" s="694"/>
      <c r="I3" s="29"/>
      <c r="J3" s="506"/>
      <c r="K3" s="29"/>
      <c r="L3" s="591"/>
      <c r="M3" s="29"/>
      <c r="N3" s="29"/>
      <c r="O3" s="29"/>
      <c r="P3" s="29"/>
      <c r="Q3" s="29"/>
      <c r="R3" s="29"/>
      <c r="S3" s="29"/>
      <c r="T3" s="29"/>
      <c r="U3" s="29"/>
      <c r="V3" s="29"/>
      <c r="W3" s="29"/>
      <c r="X3" s="29"/>
      <c r="Y3" s="29"/>
      <c r="Z3" s="29"/>
      <c r="AA3" s="29"/>
      <c r="AB3" s="579"/>
      <c r="AC3" s="579"/>
      <c r="AD3" s="29"/>
      <c r="AE3" s="29"/>
      <c r="AF3" s="32"/>
      <c r="AG3" s="32"/>
      <c r="AH3" s="32"/>
      <c r="AI3" s="32"/>
      <c r="AJ3" s="32"/>
      <c r="AK3" s="32"/>
      <c r="AL3" s="32"/>
      <c r="AM3" s="32"/>
      <c r="AN3" s="32"/>
      <c r="AO3" s="32"/>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row>
    <row r="4" spans="25:123" ht="15">
      <c r="Y4" s="146"/>
      <c r="Z4" s="146"/>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row>
    <row r="5" spans="25:123" ht="15">
      <c r="Y5" s="146"/>
      <c r="Z5" s="146"/>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row>
    <row r="6" spans="1:123" s="7" customFormat="1" ht="45.75" customHeight="1" thickBot="1">
      <c r="A6" s="48" t="s">
        <v>168</v>
      </c>
      <c r="B6" s="681" t="s">
        <v>41</v>
      </c>
      <c r="C6" s="695"/>
      <c r="D6" s="49" t="s">
        <v>512</v>
      </c>
      <c r="E6" s="422" t="s">
        <v>564</v>
      </c>
      <c r="F6" s="422" t="s">
        <v>545</v>
      </c>
      <c r="G6" s="443" t="s">
        <v>157</v>
      </c>
      <c r="H6" s="477" t="s">
        <v>341</v>
      </c>
      <c r="I6" s="48" t="s">
        <v>149</v>
      </c>
      <c r="J6" s="508" t="s">
        <v>150</v>
      </c>
      <c r="K6" s="48" t="s">
        <v>151</v>
      </c>
      <c r="L6" s="477" t="s">
        <v>152</v>
      </c>
      <c r="M6" s="195">
        <v>1</v>
      </c>
      <c r="N6" s="49">
        <v>2</v>
      </c>
      <c r="O6" s="49">
        <v>3</v>
      </c>
      <c r="P6" s="49">
        <v>4</v>
      </c>
      <c r="Q6" s="49">
        <v>5</v>
      </c>
      <c r="R6" s="49">
        <v>6</v>
      </c>
      <c r="S6" s="49">
        <v>7</v>
      </c>
      <c r="T6" s="49">
        <v>8</v>
      </c>
      <c r="U6" s="49">
        <v>9</v>
      </c>
      <c r="V6" s="49">
        <v>10</v>
      </c>
      <c r="W6" s="49">
        <v>11</v>
      </c>
      <c r="X6" s="195">
        <v>12</v>
      </c>
      <c r="Y6" s="48" t="s">
        <v>527</v>
      </c>
      <c r="Z6" s="48" t="s">
        <v>513</v>
      </c>
      <c r="AA6" s="48" t="s">
        <v>514</v>
      </c>
      <c r="AB6" s="48" t="s">
        <v>515</v>
      </c>
      <c r="AC6" s="172" t="s">
        <v>340</v>
      </c>
      <c r="AD6" s="681" t="s">
        <v>169</v>
      </c>
      <c r="AE6" s="682"/>
      <c r="AF6" s="682"/>
      <c r="AG6" s="682"/>
      <c r="AH6" s="682"/>
      <c r="AI6" s="682"/>
      <c r="AJ6" s="682"/>
      <c r="AK6" s="682"/>
      <c r="AL6" s="683"/>
      <c r="AM6" s="679" t="s">
        <v>64</v>
      </c>
      <c r="AN6" s="680"/>
      <c r="AO6" s="119" t="s">
        <v>65</v>
      </c>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row>
    <row r="7" spans="1:123" s="7" customFormat="1" ht="25.5" customHeight="1">
      <c r="A7" s="5"/>
      <c r="B7" s="5"/>
      <c r="C7" s="5" t="s">
        <v>53</v>
      </c>
      <c r="D7" s="5"/>
      <c r="E7" s="24"/>
      <c r="F7" s="24"/>
      <c r="G7" s="444"/>
      <c r="H7" s="444"/>
      <c r="I7" s="24"/>
      <c r="J7" s="509"/>
      <c r="K7" s="24"/>
      <c r="L7" s="444"/>
      <c r="M7" s="24" t="s">
        <v>54</v>
      </c>
      <c r="N7" s="24" t="s">
        <v>153</v>
      </c>
      <c r="O7" s="24" t="s">
        <v>55</v>
      </c>
      <c r="P7" s="24" t="s">
        <v>56</v>
      </c>
      <c r="Q7" s="24" t="s">
        <v>57</v>
      </c>
      <c r="R7" s="24" t="s">
        <v>58</v>
      </c>
      <c r="S7" s="24" t="s">
        <v>59</v>
      </c>
      <c r="T7" s="24" t="s">
        <v>156</v>
      </c>
      <c r="U7" s="24" t="s">
        <v>60</v>
      </c>
      <c r="V7" s="24" t="s">
        <v>158</v>
      </c>
      <c r="W7" s="24" t="s">
        <v>159</v>
      </c>
      <c r="X7" s="24" t="s">
        <v>160</v>
      </c>
      <c r="Y7" s="5"/>
      <c r="Z7" s="5"/>
      <c r="AA7" s="24"/>
      <c r="AB7" s="24"/>
      <c r="AC7" s="24"/>
      <c r="AD7" s="34" t="s">
        <v>21</v>
      </c>
      <c r="AE7" s="35" t="s">
        <v>21</v>
      </c>
      <c r="AF7" s="36" t="s">
        <v>22</v>
      </c>
      <c r="AG7" s="35" t="s">
        <v>22</v>
      </c>
      <c r="AH7" s="36" t="s">
        <v>23</v>
      </c>
      <c r="AI7" s="35" t="s">
        <v>23</v>
      </c>
      <c r="AJ7" s="36" t="s">
        <v>24</v>
      </c>
      <c r="AK7" s="35" t="s">
        <v>24</v>
      </c>
      <c r="AL7" s="5" t="s">
        <v>42</v>
      </c>
      <c r="AM7" s="33" t="s">
        <v>38</v>
      </c>
      <c r="AN7" s="6" t="s">
        <v>39</v>
      </c>
      <c r="AO7" s="5"/>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row>
    <row r="8" spans="1:123" s="10" customFormat="1" ht="15">
      <c r="A8" s="12" t="s">
        <v>36</v>
      </c>
      <c r="B8" s="12"/>
      <c r="C8" s="545"/>
      <c r="D8" s="8"/>
      <c r="E8" s="8"/>
      <c r="F8" s="8"/>
      <c r="G8" s="445"/>
      <c r="H8" s="478"/>
      <c r="I8" s="8"/>
      <c r="J8" s="510"/>
      <c r="K8" s="8"/>
      <c r="L8" s="445"/>
      <c r="M8" s="8"/>
      <c r="N8" s="8"/>
      <c r="O8" s="8"/>
      <c r="P8" s="8"/>
      <c r="Q8" s="8"/>
      <c r="R8" s="8"/>
      <c r="S8" s="8"/>
      <c r="T8" s="8"/>
      <c r="U8" s="8"/>
      <c r="V8" s="8"/>
      <c r="W8" s="8"/>
      <c r="X8" s="8"/>
      <c r="Y8" s="8"/>
      <c r="Z8" s="8"/>
      <c r="AA8" s="25"/>
      <c r="AB8" s="25"/>
      <c r="AC8" s="25"/>
      <c r="AD8" s="25"/>
      <c r="AE8" s="8"/>
      <c r="AF8" s="8"/>
      <c r="AG8" s="8"/>
      <c r="AH8" s="8"/>
      <c r="AI8" s="8"/>
      <c r="AJ8" s="8"/>
      <c r="AK8" s="8"/>
      <c r="AL8" s="8"/>
      <c r="AM8" s="8"/>
      <c r="AN8" s="8"/>
      <c r="AO8" s="8"/>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row>
    <row r="9" spans="1:123" s="10" customFormat="1" ht="28.5" customHeight="1">
      <c r="A9" s="11"/>
      <c r="B9" s="27" t="s">
        <v>37</v>
      </c>
      <c r="C9" s="135" t="s">
        <v>342</v>
      </c>
      <c r="D9" s="38"/>
      <c r="E9" s="38"/>
      <c r="F9" s="38"/>
      <c r="G9" s="446"/>
      <c r="H9" s="446"/>
      <c r="I9" s="38"/>
      <c r="J9" s="511"/>
      <c r="K9" s="38"/>
      <c r="L9" s="446"/>
      <c r="M9" s="38"/>
      <c r="N9" s="38"/>
      <c r="O9" s="38"/>
      <c r="P9" s="38"/>
      <c r="Q9" s="38"/>
      <c r="R9" s="38"/>
      <c r="S9" s="38"/>
      <c r="T9" s="38"/>
      <c r="U9" s="38"/>
      <c r="V9" s="38"/>
      <c r="W9" s="38"/>
      <c r="X9" s="38"/>
      <c r="Y9" s="38">
        <f aca="true" t="shared" si="0" ref="Y9:AE9">Y14</f>
        <v>855953.5</v>
      </c>
      <c r="Z9" s="38">
        <v>0</v>
      </c>
      <c r="AA9" s="38">
        <f t="shared" si="0"/>
        <v>0</v>
      </c>
      <c r="AB9" s="38">
        <f t="shared" si="0"/>
        <v>0</v>
      </c>
      <c r="AC9" s="38">
        <v>0</v>
      </c>
      <c r="AD9" s="38">
        <f t="shared" si="0"/>
        <v>278353.5</v>
      </c>
      <c r="AE9" s="170">
        <f t="shared" si="0"/>
        <v>0.3162556304099228</v>
      </c>
      <c r="AF9" s="38">
        <f aca="true" t="shared" si="1" ref="AF9:AL9">AF14</f>
        <v>193800</v>
      </c>
      <c r="AG9" s="170">
        <f t="shared" si="1"/>
        <v>0.2201888647832452</v>
      </c>
      <c r="AH9" s="38">
        <f t="shared" si="1"/>
        <v>252600</v>
      </c>
      <c r="AI9" s="170">
        <f t="shared" si="1"/>
        <v>0.286995393417171</v>
      </c>
      <c r="AJ9" s="38">
        <f t="shared" si="1"/>
        <v>131200</v>
      </c>
      <c r="AK9" s="170">
        <f t="shared" si="1"/>
        <v>0.14906490742807932</v>
      </c>
      <c r="AL9" s="38">
        <f t="shared" si="1"/>
        <v>855953.5</v>
      </c>
      <c r="AM9" s="39"/>
      <c r="AN9" s="39"/>
      <c r="AO9" s="37"/>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row>
    <row r="10" spans="1:123" s="10" customFormat="1" ht="50.25" customHeight="1">
      <c r="A10" s="11"/>
      <c r="B10" s="27" t="s">
        <v>25</v>
      </c>
      <c r="C10" s="136" t="s">
        <v>343</v>
      </c>
      <c r="D10" s="38"/>
      <c r="E10" s="38"/>
      <c r="F10" s="38"/>
      <c r="G10" s="446"/>
      <c r="H10" s="446"/>
      <c r="I10" s="38"/>
      <c r="J10" s="511"/>
      <c r="K10" s="38"/>
      <c r="L10" s="446"/>
      <c r="M10" s="38"/>
      <c r="N10" s="38"/>
      <c r="O10" s="38"/>
      <c r="P10" s="38"/>
      <c r="Q10" s="38"/>
      <c r="R10" s="38"/>
      <c r="S10" s="38"/>
      <c r="T10" s="38"/>
      <c r="U10" s="38"/>
      <c r="V10" s="38"/>
      <c r="W10" s="38"/>
      <c r="X10" s="38"/>
      <c r="Y10" s="38">
        <f>Y81+Y154</f>
        <v>2624952.5</v>
      </c>
      <c r="Z10" s="38">
        <v>0</v>
      </c>
      <c r="AA10" s="38">
        <f>AA81+AA154</f>
        <v>0</v>
      </c>
      <c r="AB10" s="38">
        <f>AB81+AB154</f>
        <v>0</v>
      </c>
      <c r="AC10" s="38">
        <v>0</v>
      </c>
      <c r="AD10" s="38">
        <f aca="true" t="shared" si="2" ref="AD10:AL10">AD81+AD154</f>
        <v>583300</v>
      </c>
      <c r="AE10" s="170">
        <f t="shared" si="2"/>
        <v>0.35714012377143156</v>
      </c>
      <c r="AF10" s="38">
        <f t="shared" si="2"/>
        <v>648495</v>
      </c>
      <c r="AG10" s="170">
        <f t="shared" si="2"/>
        <v>0.4293312782286546</v>
      </c>
      <c r="AH10" s="38">
        <f t="shared" si="2"/>
        <v>905631.5</v>
      </c>
      <c r="AI10" s="170">
        <f t="shared" si="2"/>
        <v>0.7850745986740407</v>
      </c>
      <c r="AJ10" s="38">
        <f t="shared" si="2"/>
        <v>487526</v>
      </c>
      <c r="AK10" s="170">
        <f t="shared" si="2"/>
        <v>0.4050038591913869</v>
      </c>
      <c r="AL10" s="38">
        <f t="shared" si="2"/>
        <v>2624952.5</v>
      </c>
      <c r="AM10" s="39"/>
      <c r="AN10" s="39"/>
      <c r="AO10" s="37"/>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row>
    <row r="11" spans="1:123" s="10" customFormat="1" ht="12.75" customHeight="1">
      <c r="A11" s="21"/>
      <c r="C11" s="546"/>
      <c r="D11" s="38"/>
      <c r="E11" s="38"/>
      <c r="F11" s="38"/>
      <c r="G11" s="446"/>
      <c r="H11" s="446"/>
      <c r="I11" s="38"/>
      <c r="J11" s="511"/>
      <c r="K11" s="38"/>
      <c r="L11" s="446"/>
      <c r="M11" s="38"/>
      <c r="N11" s="38"/>
      <c r="O11" s="38"/>
      <c r="P11" s="38"/>
      <c r="Q11" s="38"/>
      <c r="R11" s="38"/>
      <c r="S11" s="38"/>
      <c r="T11" s="38"/>
      <c r="U11" s="38"/>
      <c r="V11" s="38"/>
      <c r="W11" s="38"/>
      <c r="X11" s="38"/>
      <c r="Y11" s="38"/>
      <c r="Z11" s="38"/>
      <c r="AA11" s="173"/>
      <c r="AB11" s="173"/>
      <c r="AC11" s="173"/>
      <c r="AD11" s="26"/>
      <c r="AE11" s="132"/>
      <c r="AF11" s="26"/>
      <c r="AG11" s="132"/>
      <c r="AH11" s="26"/>
      <c r="AI11" s="132"/>
      <c r="AJ11" s="26"/>
      <c r="AK11" s="132"/>
      <c r="AL11" s="38"/>
      <c r="AM11" s="39"/>
      <c r="AN11" s="39"/>
      <c r="AO11" s="37"/>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row>
    <row r="12" spans="1:123" s="10" customFormat="1" ht="15">
      <c r="A12" s="18" t="s">
        <v>51</v>
      </c>
      <c r="B12" s="16"/>
      <c r="C12" s="547"/>
      <c r="D12" s="13"/>
      <c r="E12" s="13"/>
      <c r="F12" s="13"/>
      <c r="G12" s="447"/>
      <c r="H12" s="447"/>
      <c r="I12" s="13"/>
      <c r="J12" s="512"/>
      <c r="K12" s="13"/>
      <c r="L12" s="447"/>
      <c r="M12" s="13"/>
      <c r="N12" s="13"/>
      <c r="O12" s="13"/>
      <c r="P12" s="13"/>
      <c r="Q12" s="13"/>
      <c r="R12" s="13"/>
      <c r="S12" s="13"/>
      <c r="T12" s="13"/>
      <c r="U12" s="13"/>
      <c r="V12" s="13"/>
      <c r="W12" s="13"/>
      <c r="X12" s="13"/>
      <c r="Y12" s="13"/>
      <c r="Z12" s="13"/>
      <c r="AA12" s="174"/>
      <c r="AB12" s="174"/>
      <c r="AC12" s="174"/>
      <c r="AD12" s="107"/>
      <c r="AE12" s="20"/>
      <c r="AF12" s="107"/>
      <c r="AG12" s="20"/>
      <c r="AH12" s="107"/>
      <c r="AI12" s="20"/>
      <c r="AJ12" s="107"/>
      <c r="AK12" s="20"/>
      <c r="AL12" s="13"/>
      <c r="AM12" s="17"/>
      <c r="AN12" s="17"/>
      <c r="AO12" s="8"/>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row>
    <row r="13" spans="1:123" s="10" customFormat="1" ht="17.25" customHeight="1">
      <c r="A13" s="50" t="s">
        <v>99</v>
      </c>
      <c r="B13" s="50"/>
      <c r="C13" s="548"/>
      <c r="D13" s="51">
        <f>D14+D81+D154</f>
        <v>7500000</v>
      </c>
      <c r="E13" s="51">
        <f>E14+E81+E154</f>
        <v>423993.30000000005</v>
      </c>
      <c r="F13" s="51">
        <f>D13-E13</f>
        <v>7076006.7</v>
      </c>
      <c r="G13" s="448"/>
      <c r="H13" s="479"/>
      <c r="I13" s="51"/>
      <c r="J13" s="513"/>
      <c r="K13" s="51">
        <f>K14+K81+K154</f>
        <v>3543406</v>
      </c>
      <c r="L13" s="448"/>
      <c r="M13" s="51">
        <f aca="true" t="shared" si="3" ref="M13:X13">M14+M81+M154</f>
        <v>101853.5</v>
      </c>
      <c r="N13" s="51">
        <f t="shared" si="3"/>
        <v>180500</v>
      </c>
      <c r="O13" s="51">
        <f t="shared" si="3"/>
        <v>579300</v>
      </c>
      <c r="P13" s="51">
        <f t="shared" si="3"/>
        <v>69300</v>
      </c>
      <c r="Q13" s="51">
        <f t="shared" si="3"/>
        <v>221200</v>
      </c>
      <c r="R13" s="51">
        <f t="shared" si="3"/>
        <v>551795</v>
      </c>
      <c r="S13" s="51">
        <f t="shared" si="3"/>
        <v>219200</v>
      </c>
      <c r="T13" s="51">
        <f t="shared" si="3"/>
        <v>249200</v>
      </c>
      <c r="U13" s="51">
        <f t="shared" si="3"/>
        <v>689831.5</v>
      </c>
      <c r="V13" s="51">
        <f t="shared" si="3"/>
        <v>196463</v>
      </c>
      <c r="W13" s="51">
        <f t="shared" si="3"/>
        <v>350463</v>
      </c>
      <c r="X13" s="51">
        <f t="shared" si="3"/>
        <v>71800</v>
      </c>
      <c r="Y13" s="51">
        <f aca="true" t="shared" si="4" ref="Y13:Y51">SUM(M13:X13)</f>
        <v>3480906</v>
      </c>
      <c r="Z13" s="126">
        <f aca="true" t="shared" si="5" ref="Z13:Z50">K13-Y13</f>
        <v>62500</v>
      </c>
      <c r="AA13" s="175"/>
      <c r="AB13" s="175"/>
      <c r="AC13" s="175">
        <f>D13-(Y13+Z13)</f>
        <v>3956594</v>
      </c>
      <c r="AD13" s="161">
        <f aca="true" t="shared" si="6" ref="AD13:AD32">SUM(M13:O13)</f>
        <v>861653.5</v>
      </c>
      <c r="AE13" s="241">
        <f>AD13/$K13</f>
        <v>0.24317097730262915</v>
      </c>
      <c r="AF13" s="161">
        <f aca="true" t="shared" si="7" ref="AF13:AF32">SUM(P13:R13)</f>
        <v>842295</v>
      </c>
      <c r="AG13" s="127">
        <f>AF13/$K13</f>
        <v>0.23770773092329808</v>
      </c>
      <c r="AH13" s="161">
        <f aca="true" t="shared" si="8" ref="AH13:AH32">SUM(S13:U13)</f>
        <v>1158231.5</v>
      </c>
      <c r="AI13" s="127">
        <f>AH13/$K13</f>
        <v>0.32686954303288984</v>
      </c>
      <c r="AJ13" s="161">
        <f aca="true" t="shared" si="9" ref="AJ13:AJ32">SUM(V13:X13)</f>
        <v>618726</v>
      </c>
      <c r="AK13" s="127">
        <f>AJ13/$K13</f>
        <v>0.17461335223793154</v>
      </c>
      <c r="AL13" s="162">
        <f aca="true" t="shared" si="10" ref="AL13:AL81">AD13+AF13+AH13+AJ13</f>
        <v>3480906</v>
      </c>
      <c r="AM13" s="52"/>
      <c r="AN13" s="52"/>
      <c r="AO13" s="52"/>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row>
    <row r="14" spans="1:123" s="10" customFormat="1" ht="16.5" customHeight="1">
      <c r="A14" s="15"/>
      <c r="B14" s="696" t="s">
        <v>467</v>
      </c>
      <c r="C14" s="697"/>
      <c r="D14" s="19">
        <f>D15+D51+D74</f>
        <v>2834840</v>
      </c>
      <c r="E14" s="19">
        <f>E15+E51+E74</f>
        <v>207422.08000000002</v>
      </c>
      <c r="F14" s="199">
        <f aca="true" t="shared" si="11" ref="F14:F23">D14-E14</f>
        <v>2627417.92</v>
      </c>
      <c r="G14" s="449"/>
      <c r="H14" s="480"/>
      <c r="I14" s="19"/>
      <c r="J14" s="514"/>
      <c r="K14" s="199">
        <f>K15+K51+K74</f>
        <v>880153.5</v>
      </c>
      <c r="L14" s="449"/>
      <c r="M14" s="199">
        <f aca="true" t="shared" si="12" ref="M14:X14">M15+M51+M74</f>
        <v>65753.5</v>
      </c>
      <c r="N14" s="199">
        <f t="shared" si="12"/>
        <v>127600</v>
      </c>
      <c r="O14" s="199">
        <f t="shared" si="12"/>
        <v>85000</v>
      </c>
      <c r="P14" s="199">
        <f t="shared" si="12"/>
        <v>16400</v>
      </c>
      <c r="Q14" s="199">
        <f t="shared" si="12"/>
        <v>41200</v>
      </c>
      <c r="R14" s="199">
        <f t="shared" si="12"/>
        <v>136200</v>
      </c>
      <c r="S14" s="199">
        <f t="shared" si="12"/>
        <v>21200</v>
      </c>
      <c r="T14" s="199">
        <f t="shared" si="12"/>
        <v>63200</v>
      </c>
      <c r="U14" s="199">
        <f t="shared" si="12"/>
        <v>168200</v>
      </c>
      <c r="V14" s="199">
        <f t="shared" si="12"/>
        <v>18200</v>
      </c>
      <c r="W14" s="199">
        <f t="shared" si="12"/>
        <v>69200</v>
      </c>
      <c r="X14" s="199">
        <f t="shared" si="12"/>
        <v>43800</v>
      </c>
      <c r="Y14" s="19">
        <f t="shared" si="4"/>
        <v>855953.5</v>
      </c>
      <c r="Z14" s="151">
        <f t="shared" si="5"/>
        <v>24200</v>
      </c>
      <c r="AA14" s="176"/>
      <c r="AB14" s="176"/>
      <c r="AC14" s="176">
        <f>D14-(Y14+Z14)</f>
        <v>1954686.5</v>
      </c>
      <c r="AD14" s="163">
        <f t="shared" si="6"/>
        <v>278353.5</v>
      </c>
      <c r="AE14" s="128">
        <f aca="true" t="shared" si="13" ref="AE14:AE86">AD14/$K14</f>
        <v>0.3162556304099228</v>
      </c>
      <c r="AF14" s="163">
        <f t="shared" si="7"/>
        <v>193800</v>
      </c>
      <c r="AG14" s="128">
        <f aca="true" t="shared" si="14" ref="AG14:AG86">AF14/$K14</f>
        <v>0.2201888647832452</v>
      </c>
      <c r="AH14" s="163">
        <f t="shared" si="8"/>
        <v>252600</v>
      </c>
      <c r="AI14" s="128">
        <f aca="true" t="shared" si="15" ref="AI14:AI86">AH14/$K14</f>
        <v>0.286995393417171</v>
      </c>
      <c r="AJ14" s="163">
        <f t="shared" si="9"/>
        <v>131200</v>
      </c>
      <c r="AK14" s="128">
        <f aca="true" t="shared" si="16" ref="AK14:AK86">AJ14/$K14</f>
        <v>0.14906490742807932</v>
      </c>
      <c r="AL14" s="164">
        <f t="shared" si="10"/>
        <v>855953.5</v>
      </c>
      <c r="AM14" s="53"/>
      <c r="AN14" s="53"/>
      <c r="AO14" s="53"/>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row>
    <row r="15" spans="1:123" s="10" customFormat="1" ht="17.25" customHeight="1">
      <c r="A15" s="54"/>
      <c r="B15" s="698" t="s">
        <v>215</v>
      </c>
      <c r="C15" s="699"/>
      <c r="D15" s="55">
        <v>2320640</v>
      </c>
      <c r="E15" s="55">
        <f>E16+E33+E36+E41</f>
        <v>156346.5</v>
      </c>
      <c r="F15" s="55">
        <f>D15-E15</f>
        <v>2164293.5</v>
      </c>
      <c r="G15" s="450"/>
      <c r="H15" s="481"/>
      <c r="I15" s="55"/>
      <c r="J15" s="515"/>
      <c r="K15" s="55">
        <f>K16+K33+K36+K41</f>
        <v>768553.5</v>
      </c>
      <c r="L15" s="450"/>
      <c r="M15" s="55">
        <f aca="true" t="shared" si="17" ref="M15:X15">M16+M33+M36+M41</f>
        <v>65753.5</v>
      </c>
      <c r="N15" s="55">
        <f t="shared" si="17"/>
        <v>59000</v>
      </c>
      <c r="O15" s="55">
        <f t="shared" si="17"/>
        <v>80000</v>
      </c>
      <c r="P15" s="55">
        <f t="shared" si="17"/>
        <v>16400</v>
      </c>
      <c r="Q15" s="55">
        <f t="shared" si="17"/>
        <v>41200</v>
      </c>
      <c r="R15" s="55">
        <f t="shared" si="17"/>
        <v>106200</v>
      </c>
      <c r="S15" s="55">
        <f t="shared" si="17"/>
        <v>21200</v>
      </c>
      <c r="T15" s="55">
        <f t="shared" si="17"/>
        <v>53200</v>
      </c>
      <c r="U15" s="55">
        <f t="shared" si="17"/>
        <v>168200</v>
      </c>
      <c r="V15" s="55">
        <f t="shared" si="17"/>
        <v>18200</v>
      </c>
      <c r="W15" s="55">
        <f t="shared" si="17"/>
        <v>69200</v>
      </c>
      <c r="X15" s="55">
        <f t="shared" si="17"/>
        <v>35800</v>
      </c>
      <c r="Y15" s="55">
        <f t="shared" si="4"/>
        <v>734353.5</v>
      </c>
      <c r="Z15" s="133">
        <f t="shared" si="5"/>
        <v>34200</v>
      </c>
      <c r="AA15" s="177"/>
      <c r="AB15" s="177"/>
      <c r="AC15" s="177">
        <f>D15-(Y15+Z15)</f>
        <v>1552086.5</v>
      </c>
      <c r="AD15" s="165">
        <f t="shared" si="6"/>
        <v>204753.5</v>
      </c>
      <c r="AE15" s="129">
        <f t="shared" si="13"/>
        <v>0.26641411430694156</v>
      </c>
      <c r="AF15" s="165">
        <f t="shared" si="7"/>
        <v>163800</v>
      </c>
      <c r="AG15" s="129">
        <f t="shared" si="14"/>
        <v>0.21312764823789104</v>
      </c>
      <c r="AH15" s="165">
        <f t="shared" si="8"/>
        <v>242600</v>
      </c>
      <c r="AI15" s="129">
        <f t="shared" si="15"/>
        <v>0.31565792101655904</v>
      </c>
      <c r="AJ15" s="165">
        <f t="shared" si="9"/>
        <v>123200</v>
      </c>
      <c r="AK15" s="129">
        <f t="shared" si="16"/>
        <v>0.16030113713619157</v>
      </c>
      <c r="AL15" s="166">
        <f t="shared" si="10"/>
        <v>734353.5</v>
      </c>
      <c r="AM15" s="56"/>
      <c r="AN15" s="56"/>
      <c r="AO15" s="56"/>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row>
    <row r="16" spans="1:123" s="10" customFormat="1" ht="25.5" customHeight="1">
      <c r="A16" s="92"/>
      <c r="B16" s="83" t="s">
        <v>16</v>
      </c>
      <c r="C16" s="137" t="s">
        <v>216</v>
      </c>
      <c r="D16" s="93"/>
      <c r="E16" s="156">
        <f>E17+E18+E19+E20+E21+E22+E23+E28+E29+E30+E31</f>
        <v>156346.5</v>
      </c>
      <c r="F16" s="156">
        <f>F17+F18+F19+F20+F21+F22+F23+F28+F29+F30+F31+F32</f>
        <v>609953.5</v>
      </c>
      <c r="G16" s="451"/>
      <c r="H16" s="451"/>
      <c r="I16" s="167"/>
      <c r="J16" s="516"/>
      <c r="K16" s="156">
        <f>K17+K18+K19+K20+K21+K22+K28+K29+K30+K31+K32</f>
        <v>511553.5</v>
      </c>
      <c r="L16" s="592">
        <f>L17+L18+L19+L20+L21+L22+L28+L29+L30+L31</f>
        <v>0</v>
      </c>
      <c r="M16" s="156">
        <f aca="true" t="shared" si="18" ref="M16:X16">M17+M18+M19+M20+M21+M22+M28+M29+M30+M31+M32</f>
        <v>65753.5</v>
      </c>
      <c r="N16" s="156">
        <f t="shared" si="18"/>
        <v>59000</v>
      </c>
      <c r="O16" s="156">
        <f t="shared" si="18"/>
        <v>9000</v>
      </c>
      <c r="P16" s="156">
        <f t="shared" si="18"/>
        <v>16400</v>
      </c>
      <c r="Q16" s="156">
        <f t="shared" si="18"/>
        <v>21200</v>
      </c>
      <c r="R16" s="156">
        <f t="shared" si="18"/>
        <v>21200</v>
      </c>
      <c r="S16" s="156">
        <f t="shared" si="18"/>
        <v>21200</v>
      </c>
      <c r="T16" s="156">
        <f t="shared" si="18"/>
        <v>43200</v>
      </c>
      <c r="U16" s="156">
        <f t="shared" si="18"/>
        <v>168200</v>
      </c>
      <c r="V16" s="156">
        <f t="shared" si="18"/>
        <v>18200</v>
      </c>
      <c r="W16" s="156">
        <f t="shared" si="18"/>
        <v>18200</v>
      </c>
      <c r="X16" s="156">
        <f t="shared" si="18"/>
        <v>15800</v>
      </c>
      <c r="Y16" s="156">
        <f>Y17+Y18+Y19+Y20+Y21+Y22+Y28+Y29+Y30+Y31</f>
        <v>458153.5</v>
      </c>
      <c r="Z16" s="157">
        <f t="shared" si="5"/>
        <v>53400</v>
      </c>
      <c r="AA16" s="178"/>
      <c r="AB16" s="178"/>
      <c r="AC16" s="178"/>
      <c r="AD16" s="158">
        <f t="shared" si="6"/>
        <v>133753.5</v>
      </c>
      <c r="AE16" s="159">
        <f t="shared" si="13"/>
        <v>0.2614653208315455</v>
      </c>
      <c r="AF16" s="158">
        <f t="shared" si="7"/>
        <v>58800</v>
      </c>
      <c r="AG16" s="159">
        <f t="shared" si="14"/>
        <v>0.11494398924061706</v>
      </c>
      <c r="AH16" s="158">
        <f t="shared" si="8"/>
        <v>232600</v>
      </c>
      <c r="AI16" s="159">
        <f t="shared" si="15"/>
        <v>0.45469339961509403</v>
      </c>
      <c r="AJ16" s="158">
        <f t="shared" si="9"/>
        <v>52200</v>
      </c>
      <c r="AK16" s="159">
        <f t="shared" si="16"/>
        <v>0.10204211289728249</v>
      </c>
      <c r="AL16" s="160">
        <f t="shared" si="10"/>
        <v>477353.5</v>
      </c>
      <c r="AM16" s="94"/>
      <c r="AN16" s="94"/>
      <c r="AO16" s="94"/>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row>
    <row r="17" spans="1:123" s="10" customFormat="1" ht="33.75" customHeight="1">
      <c r="A17" s="41"/>
      <c r="B17" s="61" t="s">
        <v>0</v>
      </c>
      <c r="C17" s="139" t="s">
        <v>217</v>
      </c>
      <c r="D17" s="40">
        <v>144100</v>
      </c>
      <c r="E17" s="117">
        <v>84346.5</v>
      </c>
      <c r="F17" s="112">
        <f t="shared" si="11"/>
        <v>59753.5</v>
      </c>
      <c r="G17" s="452"/>
      <c r="H17" s="482" t="s">
        <v>255</v>
      </c>
      <c r="I17" s="40">
        <v>59753.5</v>
      </c>
      <c r="J17" s="517" t="s">
        <v>93</v>
      </c>
      <c r="K17" s="117">
        <f>F17</f>
        <v>59753.5</v>
      </c>
      <c r="L17" s="452"/>
      <c r="M17" s="40">
        <v>59753.5</v>
      </c>
      <c r="N17" s="40"/>
      <c r="O17" s="40"/>
      <c r="P17" s="40"/>
      <c r="Q17" s="40"/>
      <c r="R17" s="40"/>
      <c r="S17" s="40"/>
      <c r="T17" s="40"/>
      <c r="U17" s="40"/>
      <c r="V17" s="40"/>
      <c r="W17" s="40"/>
      <c r="X17" s="40"/>
      <c r="Y17" s="112">
        <f t="shared" si="4"/>
        <v>59753.5</v>
      </c>
      <c r="Z17" s="117">
        <f>F17-Y17</f>
        <v>0</v>
      </c>
      <c r="AA17" s="179"/>
      <c r="AB17" s="179"/>
      <c r="AC17" s="179"/>
      <c r="AD17" s="26">
        <f t="shared" si="6"/>
        <v>59753.5</v>
      </c>
      <c r="AE17" s="242">
        <f t="shared" si="13"/>
        <v>1</v>
      </c>
      <c r="AF17" s="26">
        <f t="shared" si="7"/>
        <v>0</v>
      </c>
      <c r="AG17" s="132">
        <f t="shared" si="14"/>
        <v>0</v>
      </c>
      <c r="AH17" s="26">
        <f t="shared" si="8"/>
        <v>0</v>
      </c>
      <c r="AI17" s="132">
        <f t="shared" si="15"/>
        <v>0</v>
      </c>
      <c r="AJ17" s="26">
        <f t="shared" si="9"/>
        <v>0</v>
      </c>
      <c r="AK17" s="132">
        <f t="shared" si="16"/>
        <v>0</v>
      </c>
      <c r="AL17" s="38">
        <f t="shared" si="10"/>
        <v>59753.5</v>
      </c>
      <c r="AM17" s="41"/>
      <c r="AN17" s="41"/>
      <c r="AO17" s="42"/>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row>
    <row r="18" spans="1:123" s="10" customFormat="1" ht="70.5" customHeight="1">
      <c r="A18" s="9"/>
      <c r="B18" s="62" t="s">
        <v>1</v>
      </c>
      <c r="C18" s="63" t="s">
        <v>250</v>
      </c>
      <c r="D18" s="14"/>
      <c r="E18" s="14"/>
      <c r="F18" s="112">
        <f t="shared" si="11"/>
        <v>0</v>
      </c>
      <c r="G18" s="441"/>
      <c r="H18" s="483" t="s">
        <v>257</v>
      </c>
      <c r="I18" s="14"/>
      <c r="J18" s="518"/>
      <c r="K18" s="117">
        <f>F18</f>
        <v>0</v>
      </c>
      <c r="L18" s="441"/>
      <c r="M18" s="14"/>
      <c r="N18" s="14"/>
      <c r="O18" s="14"/>
      <c r="P18" s="14"/>
      <c r="Q18" s="14"/>
      <c r="R18" s="14"/>
      <c r="S18" s="14"/>
      <c r="T18" s="14"/>
      <c r="U18" s="14"/>
      <c r="V18" s="14"/>
      <c r="W18" s="14"/>
      <c r="X18" s="14"/>
      <c r="Y18" s="112">
        <f t="shared" si="4"/>
        <v>0</v>
      </c>
      <c r="Z18" s="117">
        <f t="shared" si="5"/>
        <v>0</v>
      </c>
      <c r="AA18" s="179"/>
      <c r="AB18" s="179"/>
      <c r="AC18" s="179"/>
      <c r="AD18" s="26">
        <f t="shared" si="6"/>
        <v>0</v>
      </c>
      <c r="AE18" s="132" t="e">
        <f t="shared" si="13"/>
        <v>#DIV/0!</v>
      </c>
      <c r="AF18" s="26">
        <f t="shared" si="7"/>
        <v>0</v>
      </c>
      <c r="AG18" s="132" t="e">
        <f t="shared" si="14"/>
        <v>#DIV/0!</v>
      </c>
      <c r="AH18" s="26">
        <f t="shared" si="8"/>
        <v>0</v>
      </c>
      <c r="AI18" s="132" t="e">
        <f t="shared" si="15"/>
        <v>#DIV/0!</v>
      </c>
      <c r="AJ18" s="26">
        <f t="shared" si="9"/>
        <v>0</v>
      </c>
      <c r="AK18" s="132" t="e">
        <f t="shared" si="16"/>
        <v>#DIV/0!</v>
      </c>
      <c r="AL18" s="38">
        <f t="shared" si="10"/>
        <v>0</v>
      </c>
      <c r="AM18" s="9"/>
      <c r="AN18" s="9"/>
      <c r="AO18" s="9"/>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row>
    <row r="19" spans="1:123" s="10" customFormat="1" ht="34.5" customHeight="1">
      <c r="A19" s="9"/>
      <c r="B19" s="64" t="s">
        <v>100</v>
      </c>
      <c r="C19" s="65" t="s">
        <v>344</v>
      </c>
      <c r="D19" s="14"/>
      <c r="E19" s="14"/>
      <c r="F19" s="112">
        <f t="shared" si="11"/>
        <v>0</v>
      </c>
      <c r="G19" s="441"/>
      <c r="H19" s="483" t="s">
        <v>257</v>
      </c>
      <c r="I19" s="14">
        <v>0</v>
      </c>
      <c r="J19" s="518"/>
      <c r="K19" s="117">
        <f>F19</f>
        <v>0</v>
      </c>
      <c r="L19" s="441"/>
      <c r="M19" s="14"/>
      <c r="N19" s="14"/>
      <c r="O19" s="14"/>
      <c r="P19" s="14"/>
      <c r="Q19" s="14"/>
      <c r="R19" s="14"/>
      <c r="S19" s="14"/>
      <c r="T19" s="14"/>
      <c r="U19" s="14"/>
      <c r="V19" s="14"/>
      <c r="W19" s="14"/>
      <c r="X19" s="14"/>
      <c r="Y19" s="112">
        <f t="shared" si="4"/>
        <v>0</v>
      </c>
      <c r="Z19" s="117">
        <f t="shared" si="5"/>
        <v>0</v>
      </c>
      <c r="AA19" s="179"/>
      <c r="AB19" s="179"/>
      <c r="AC19" s="179"/>
      <c r="AD19" s="26">
        <f t="shared" si="6"/>
        <v>0</v>
      </c>
      <c r="AE19" s="200" t="e">
        <f t="shared" si="13"/>
        <v>#DIV/0!</v>
      </c>
      <c r="AF19" s="26">
        <f t="shared" si="7"/>
        <v>0</v>
      </c>
      <c r="AG19" s="132" t="e">
        <f t="shared" si="14"/>
        <v>#DIV/0!</v>
      </c>
      <c r="AH19" s="26">
        <f t="shared" si="8"/>
        <v>0</v>
      </c>
      <c r="AI19" s="132" t="e">
        <f t="shared" si="15"/>
        <v>#DIV/0!</v>
      </c>
      <c r="AJ19" s="26">
        <f t="shared" si="9"/>
        <v>0</v>
      </c>
      <c r="AK19" s="132" t="e">
        <f t="shared" si="16"/>
        <v>#DIV/0!</v>
      </c>
      <c r="AL19" s="38">
        <f t="shared" si="10"/>
        <v>0</v>
      </c>
      <c r="AM19" s="9"/>
      <c r="AN19" s="9"/>
      <c r="AO19" s="9"/>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row>
    <row r="20" spans="1:123" s="10" customFormat="1" ht="69.75" customHeight="1">
      <c r="A20" s="9"/>
      <c r="B20" s="64" t="s">
        <v>101</v>
      </c>
      <c r="C20" s="65" t="s">
        <v>506</v>
      </c>
      <c r="D20" s="424">
        <v>50000</v>
      </c>
      <c r="E20" s="410"/>
      <c r="F20" s="112">
        <f t="shared" si="11"/>
        <v>50000</v>
      </c>
      <c r="G20" s="441" t="s">
        <v>516</v>
      </c>
      <c r="H20" s="483" t="s">
        <v>202</v>
      </c>
      <c r="I20" s="14">
        <v>50000</v>
      </c>
      <c r="J20" s="518" t="s">
        <v>93</v>
      </c>
      <c r="K20" s="117">
        <f>F20</f>
        <v>50000</v>
      </c>
      <c r="L20" s="441"/>
      <c r="M20" s="14"/>
      <c r="N20" s="14">
        <f>$I20</f>
        <v>50000</v>
      </c>
      <c r="O20" s="14">
        <v>0</v>
      </c>
      <c r="P20" s="14">
        <v>0</v>
      </c>
      <c r="Q20" s="14">
        <v>0</v>
      </c>
      <c r="R20" s="14">
        <v>0</v>
      </c>
      <c r="S20" s="14">
        <v>0</v>
      </c>
      <c r="T20" s="14">
        <v>0</v>
      </c>
      <c r="U20" s="14">
        <v>0</v>
      </c>
      <c r="V20" s="14">
        <v>0</v>
      </c>
      <c r="W20" s="14">
        <v>0</v>
      </c>
      <c r="X20" s="14">
        <v>0</v>
      </c>
      <c r="Y20" s="112">
        <f t="shared" si="4"/>
        <v>50000</v>
      </c>
      <c r="Z20" s="117">
        <f t="shared" si="5"/>
        <v>0</v>
      </c>
      <c r="AA20" s="179"/>
      <c r="AB20" s="179"/>
      <c r="AC20" s="179"/>
      <c r="AD20" s="26">
        <f t="shared" si="6"/>
        <v>50000</v>
      </c>
      <c r="AE20" s="132">
        <f t="shared" si="13"/>
        <v>1</v>
      </c>
      <c r="AF20" s="26">
        <f t="shared" si="7"/>
        <v>0</v>
      </c>
      <c r="AG20" s="132">
        <f t="shared" si="14"/>
        <v>0</v>
      </c>
      <c r="AH20" s="26">
        <f t="shared" si="8"/>
        <v>0</v>
      </c>
      <c r="AI20" s="132">
        <f t="shared" si="15"/>
        <v>0</v>
      </c>
      <c r="AJ20" s="26">
        <f t="shared" si="9"/>
        <v>0</v>
      </c>
      <c r="AK20" s="132">
        <f t="shared" si="16"/>
        <v>0</v>
      </c>
      <c r="AL20" s="38">
        <f t="shared" si="10"/>
        <v>50000</v>
      </c>
      <c r="AM20" s="9"/>
      <c r="AN20" s="9"/>
      <c r="AO20" s="9"/>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row>
    <row r="21" spans="1:123" s="10" customFormat="1" ht="29.25" customHeight="1">
      <c r="A21" s="9"/>
      <c r="B21" s="64" t="s">
        <v>102</v>
      </c>
      <c r="C21" s="63" t="s">
        <v>219</v>
      </c>
      <c r="D21" s="14"/>
      <c r="E21" s="14"/>
      <c r="F21" s="112">
        <f t="shared" si="11"/>
        <v>0</v>
      </c>
      <c r="G21" s="441"/>
      <c r="H21" s="483" t="s">
        <v>257</v>
      </c>
      <c r="I21" s="14">
        <v>0</v>
      </c>
      <c r="J21" s="518"/>
      <c r="K21" s="112">
        <f aca="true" t="shared" si="19" ref="K21:K117">I21*J21</f>
        <v>0</v>
      </c>
      <c r="L21" s="441"/>
      <c r="M21" s="14"/>
      <c r="N21" s="14"/>
      <c r="O21" s="14"/>
      <c r="P21" s="14"/>
      <c r="Q21" s="14"/>
      <c r="R21" s="14"/>
      <c r="S21" s="14"/>
      <c r="T21" s="14"/>
      <c r="U21" s="14"/>
      <c r="V21" s="14"/>
      <c r="W21" s="14"/>
      <c r="X21" s="14"/>
      <c r="Y21" s="112">
        <f t="shared" si="4"/>
        <v>0</v>
      </c>
      <c r="Z21" s="117">
        <f t="shared" si="5"/>
        <v>0</v>
      </c>
      <c r="AA21" s="179"/>
      <c r="AB21" s="179"/>
      <c r="AC21" s="179"/>
      <c r="AD21" s="26">
        <f t="shared" si="6"/>
        <v>0</v>
      </c>
      <c r="AE21" s="132" t="e">
        <f t="shared" si="13"/>
        <v>#DIV/0!</v>
      </c>
      <c r="AF21" s="26">
        <f t="shared" si="7"/>
        <v>0</v>
      </c>
      <c r="AG21" s="132" t="e">
        <f t="shared" si="14"/>
        <v>#DIV/0!</v>
      </c>
      <c r="AH21" s="26">
        <f t="shared" si="8"/>
        <v>0</v>
      </c>
      <c r="AI21" s="132" t="e">
        <f t="shared" si="15"/>
        <v>#DIV/0!</v>
      </c>
      <c r="AJ21" s="26">
        <f t="shared" si="9"/>
        <v>0</v>
      </c>
      <c r="AK21" s="132" t="e">
        <f t="shared" si="16"/>
        <v>#DIV/0!</v>
      </c>
      <c r="AL21" s="38">
        <f t="shared" si="10"/>
        <v>0</v>
      </c>
      <c r="AM21" s="9"/>
      <c r="AN21" s="9"/>
      <c r="AO21" s="9"/>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row>
    <row r="22" spans="1:123" s="10" customFormat="1" ht="40.5" customHeight="1">
      <c r="A22" s="9"/>
      <c r="B22" s="64" t="s">
        <v>103</v>
      </c>
      <c r="C22" s="63" t="s">
        <v>220</v>
      </c>
      <c r="D22" s="14"/>
      <c r="E22" s="112"/>
      <c r="F22" s="112">
        <f t="shared" si="11"/>
        <v>0</v>
      </c>
      <c r="G22" s="441"/>
      <c r="H22" s="484"/>
      <c r="I22" s="14"/>
      <c r="J22" s="518"/>
      <c r="K22" s="112">
        <f>SUM(K23:K27)</f>
        <v>189600</v>
      </c>
      <c r="L22" s="441"/>
      <c r="M22" s="112">
        <f aca="true" t="shared" si="20" ref="M22:X22">SUM(M23:M27)</f>
        <v>6000</v>
      </c>
      <c r="N22" s="112">
        <f t="shared" si="20"/>
        <v>6000</v>
      </c>
      <c r="O22" s="112">
        <f t="shared" si="20"/>
        <v>6000</v>
      </c>
      <c r="P22" s="112">
        <f t="shared" si="20"/>
        <v>11000</v>
      </c>
      <c r="Q22" s="112">
        <f t="shared" si="20"/>
        <v>15800</v>
      </c>
      <c r="R22" s="112">
        <f t="shared" si="20"/>
        <v>15800</v>
      </c>
      <c r="S22" s="112">
        <f t="shared" si="20"/>
        <v>15800</v>
      </c>
      <c r="T22" s="112">
        <f t="shared" si="20"/>
        <v>15800</v>
      </c>
      <c r="U22" s="112">
        <f t="shared" si="20"/>
        <v>15800</v>
      </c>
      <c r="V22" s="112">
        <f t="shared" si="20"/>
        <v>15800</v>
      </c>
      <c r="W22" s="112">
        <f t="shared" si="20"/>
        <v>15800</v>
      </c>
      <c r="X22" s="112">
        <f t="shared" si="20"/>
        <v>15800</v>
      </c>
      <c r="Y22" s="112">
        <f>SUM(M22:X22)</f>
        <v>155400</v>
      </c>
      <c r="Z22" s="117">
        <f t="shared" si="5"/>
        <v>34200</v>
      </c>
      <c r="AA22" s="179"/>
      <c r="AB22" s="179"/>
      <c r="AC22" s="179"/>
      <c r="AD22" s="26">
        <f t="shared" si="6"/>
        <v>18000</v>
      </c>
      <c r="AE22" s="132">
        <f t="shared" si="13"/>
        <v>0.0949367088607595</v>
      </c>
      <c r="AF22" s="26">
        <f t="shared" si="7"/>
        <v>42600</v>
      </c>
      <c r="AG22" s="132">
        <f t="shared" si="14"/>
        <v>0.22468354430379747</v>
      </c>
      <c r="AH22" s="26">
        <f t="shared" si="8"/>
        <v>47400</v>
      </c>
      <c r="AI22" s="132">
        <f t="shared" si="15"/>
        <v>0.25</v>
      </c>
      <c r="AJ22" s="26">
        <f t="shared" si="9"/>
        <v>47400</v>
      </c>
      <c r="AK22" s="132">
        <f t="shared" si="16"/>
        <v>0.25</v>
      </c>
      <c r="AL22" s="38">
        <f t="shared" si="10"/>
        <v>155400</v>
      </c>
      <c r="AM22" s="9"/>
      <c r="AN22" s="9"/>
      <c r="AO22" s="9"/>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row>
    <row r="23" spans="1:123" s="10" customFormat="1" ht="40.5" customHeight="1">
      <c r="A23" s="9"/>
      <c r="B23" s="59" t="s">
        <v>165</v>
      </c>
      <c r="C23" s="28" t="s">
        <v>345</v>
      </c>
      <c r="D23" s="424">
        <f>72000*5</f>
        <v>360000</v>
      </c>
      <c r="E23" s="424">
        <v>72000</v>
      </c>
      <c r="F23" s="112">
        <f t="shared" si="11"/>
        <v>288000</v>
      </c>
      <c r="G23" s="441" t="s">
        <v>517</v>
      </c>
      <c r="H23" s="484" t="s">
        <v>256</v>
      </c>
      <c r="I23" s="14">
        <v>6000</v>
      </c>
      <c r="J23" s="518" t="s">
        <v>98</v>
      </c>
      <c r="K23" s="14">
        <f t="shared" si="19"/>
        <v>72000</v>
      </c>
      <c r="L23" s="441" t="s">
        <v>629</v>
      </c>
      <c r="M23" s="14">
        <f aca="true" t="shared" si="21" ref="M23:X23">$I23</f>
        <v>6000</v>
      </c>
      <c r="N23" s="14">
        <f t="shared" si="21"/>
        <v>6000</v>
      </c>
      <c r="O23" s="14">
        <f t="shared" si="21"/>
        <v>6000</v>
      </c>
      <c r="P23" s="14">
        <f t="shared" si="21"/>
        <v>6000</v>
      </c>
      <c r="Q23" s="14">
        <f t="shared" si="21"/>
        <v>6000</v>
      </c>
      <c r="R23" s="14">
        <f t="shared" si="21"/>
        <v>6000</v>
      </c>
      <c r="S23" s="14">
        <f t="shared" si="21"/>
        <v>6000</v>
      </c>
      <c r="T23" s="14">
        <f t="shared" si="21"/>
        <v>6000</v>
      </c>
      <c r="U23" s="14">
        <f t="shared" si="21"/>
        <v>6000</v>
      </c>
      <c r="V23" s="14">
        <f t="shared" si="21"/>
        <v>6000</v>
      </c>
      <c r="W23" s="14">
        <f t="shared" si="21"/>
        <v>6000</v>
      </c>
      <c r="X23" s="14">
        <f t="shared" si="21"/>
        <v>6000</v>
      </c>
      <c r="Y23" s="112">
        <f t="shared" si="4"/>
        <v>72000</v>
      </c>
      <c r="Z23" s="117">
        <f t="shared" si="5"/>
        <v>0</v>
      </c>
      <c r="AA23" s="179"/>
      <c r="AB23" s="179"/>
      <c r="AC23" s="179"/>
      <c r="AD23" s="26">
        <f t="shared" si="6"/>
        <v>18000</v>
      </c>
      <c r="AE23" s="132">
        <f t="shared" si="13"/>
        <v>0.25</v>
      </c>
      <c r="AF23" s="26">
        <f t="shared" si="7"/>
        <v>18000</v>
      </c>
      <c r="AG23" s="132">
        <f t="shared" si="14"/>
        <v>0.25</v>
      </c>
      <c r="AH23" s="26">
        <f t="shared" si="8"/>
        <v>18000</v>
      </c>
      <c r="AI23" s="132">
        <f t="shared" si="15"/>
        <v>0.25</v>
      </c>
      <c r="AJ23" s="26">
        <f t="shared" si="9"/>
        <v>18000</v>
      </c>
      <c r="AK23" s="132">
        <f t="shared" si="16"/>
        <v>0.25</v>
      </c>
      <c r="AL23" s="38">
        <f t="shared" si="10"/>
        <v>72000</v>
      </c>
      <c r="AM23" s="9"/>
      <c r="AN23" s="9"/>
      <c r="AO23" s="9"/>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row>
    <row r="24" spans="1:123" s="10" customFormat="1" ht="40.5" customHeight="1" hidden="1">
      <c r="A24" s="9"/>
      <c r="B24" s="59"/>
      <c r="C24" s="28"/>
      <c r="D24" s="14"/>
      <c r="E24" s="14"/>
      <c r="F24" s="112"/>
      <c r="G24" s="441"/>
      <c r="H24" s="484"/>
      <c r="I24" s="14"/>
      <c r="J24" s="518"/>
      <c r="K24" s="14"/>
      <c r="L24" s="441"/>
      <c r="M24" s="14"/>
      <c r="N24" s="14"/>
      <c r="O24" s="14"/>
      <c r="P24" s="14"/>
      <c r="Q24" s="14"/>
      <c r="R24" s="14"/>
      <c r="S24" s="14"/>
      <c r="T24" s="14"/>
      <c r="U24" s="14"/>
      <c r="V24" s="14"/>
      <c r="W24" s="14"/>
      <c r="X24" s="14"/>
      <c r="Y24" s="112"/>
      <c r="Z24" s="117"/>
      <c r="AA24" s="179"/>
      <c r="AB24" s="179"/>
      <c r="AC24" s="179"/>
      <c r="AD24" s="26"/>
      <c r="AE24" s="132"/>
      <c r="AF24" s="26"/>
      <c r="AG24" s="132"/>
      <c r="AH24" s="26"/>
      <c r="AI24" s="132"/>
      <c r="AJ24" s="26"/>
      <c r="AK24" s="132"/>
      <c r="AL24" s="38"/>
      <c r="AM24" s="9"/>
      <c r="AN24" s="9"/>
      <c r="AO24" s="9"/>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row>
    <row r="25" spans="1:123" s="10" customFormat="1" ht="40.5" customHeight="1">
      <c r="A25" s="9"/>
      <c r="B25" s="59" t="s">
        <v>167</v>
      </c>
      <c r="C25" s="28" t="s">
        <v>479</v>
      </c>
      <c r="D25" s="196"/>
      <c r="E25" s="196"/>
      <c r="F25" s="112">
        <v>57600</v>
      </c>
      <c r="G25" s="441" t="s">
        <v>518</v>
      </c>
      <c r="H25" s="484" t="s">
        <v>256</v>
      </c>
      <c r="I25" s="14">
        <v>4800</v>
      </c>
      <c r="J25" s="518">
        <v>12</v>
      </c>
      <c r="K25" s="14">
        <f t="shared" si="19"/>
        <v>57600</v>
      </c>
      <c r="L25" s="441" t="s">
        <v>629</v>
      </c>
      <c r="M25" s="14"/>
      <c r="N25" s="14"/>
      <c r="O25" s="14"/>
      <c r="P25" s="14"/>
      <c r="Q25" s="14">
        <f aca="true" t="shared" si="22" ref="Q25:X25">$I25</f>
        <v>4800</v>
      </c>
      <c r="R25" s="14">
        <f t="shared" si="22"/>
        <v>4800</v>
      </c>
      <c r="S25" s="14">
        <f t="shared" si="22"/>
        <v>4800</v>
      </c>
      <c r="T25" s="14">
        <f t="shared" si="22"/>
        <v>4800</v>
      </c>
      <c r="U25" s="14">
        <f t="shared" si="22"/>
        <v>4800</v>
      </c>
      <c r="V25" s="14">
        <f t="shared" si="22"/>
        <v>4800</v>
      </c>
      <c r="W25" s="14">
        <f t="shared" si="22"/>
        <v>4800</v>
      </c>
      <c r="X25" s="14">
        <f t="shared" si="22"/>
        <v>4800</v>
      </c>
      <c r="Y25" s="112">
        <f t="shared" si="4"/>
        <v>38400</v>
      </c>
      <c r="Z25" s="117">
        <f t="shared" si="5"/>
        <v>19200</v>
      </c>
      <c r="AA25" s="179"/>
      <c r="AB25" s="179"/>
      <c r="AC25" s="179"/>
      <c r="AD25" s="26">
        <f t="shared" si="6"/>
        <v>0</v>
      </c>
      <c r="AE25" s="132">
        <f t="shared" si="13"/>
        <v>0</v>
      </c>
      <c r="AF25" s="26">
        <f t="shared" si="7"/>
        <v>9600</v>
      </c>
      <c r="AG25" s="132">
        <f t="shared" si="14"/>
        <v>0.16666666666666666</v>
      </c>
      <c r="AH25" s="26">
        <f t="shared" si="8"/>
        <v>14400</v>
      </c>
      <c r="AI25" s="132">
        <f t="shared" si="15"/>
        <v>0.25</v>
      </c>
      <c r="AJ25" s="26">
        <f t="shared" si="9"/>
        <v>14400</v>
      </c>
      <c r="AK25" s="132">
        <f t="shared" si="16"/>
        <v>0.25</v>
      </c>
      <c r="AL25" s="38">
        <f t="shared" si="10"/>
        <v>38400</v>
      </c>
      <c r="AM25" s="9"/>
      <c r="AN25" s="9"/>
      <c r="AO25" s="9"/>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row>
    <row r="26" spans="1:123" s="386" customFormat="1" ht="40.5" customHeight="1">
      <c r="A26" s="378"/>
      <c r="B26" s="59" t="s">
        <v>642</v>
      </c>
      <c r="C26" s="549" t="s">
        <v>497</v>
      </c>
      <c r="D26" s="379"/>
      <c r="E26" s="379"/>
      <c r="F26" s="112">
        <v>60000</v>
      </c>
      <c r="G26" s="453" t="s">
        <v>519</v>
      </c>
      <c r="H26" s="485" t="s">
        <v>256</v>
      </c>
      <c r="I26" s="379">
        <v>5000</v>
      </c>
      <c r="J26" s="519" t="s">
        <v>98</v>
      </c>
      <c r="K26" s="379">
        <f t="shared" si="19"/>
        <v>60000</v>
      </c>
      <c r="L26" s="453" t="s">
        <v>628</v>
      </c>
      <c r="M26" s="379"/>
      <c r="N26" s="379"/>
      <c r="O26" s="14">
        <v>0</v>
      </c>
      <c r="P26" s="14">
        <f aca="true" t="shared" si="23" ref="P26:X27">$I26</f>
        <v>5000</v>
      </c>
      <c r="Q26" s="14">
        <f t="shared" si="23"/>
        <v>5000</v>
      </c>
      <c r="R26" s="14">
        <f t="shared" si="23"/>
        <v>5000</v>
      </c>
      <c r="S26" s="14">
        <f t="shared" si="23"/>
        <v>5000</v>
      </c>
      <c r="T26" s="14">
        <f t="shared" si="23"/>
        <v>5000</v>
      </c>
      <c r="U26" s="14">
        <f t="shared" si="23"/>
        <v>5000</v>
      </c>
      <c r="V26" s="14">
        <f t="shared" si="23"/>
        <v>5000</v>
      </c>
      <c r="W26" s="14">
        <f t="shared" si="23"/>
        <v>5000</v>
      </c>
      <c r="X26" s="379">
        <f t="shared" si="23"/>
        <v>5000</v>
      </c>
      <c r="Y26" s="380">
        <f>SUM(M26:X26)</f>
        <v>45000</v>
      </c>
      <c r="Z26" s="117">
        <f t="shared" si="5"/>
        <v>15000</v>
      </c>
      <c r="AA26" s="179"/>
      <c r="AB26" s="179"/>
      <c r="AC26" s="381"/>
      <c r="AD26" s="382">
        <f t="shared" si="6"/>
        <v>0</v>
      </c>
      <c r="AE26" s="383">
        <f>AD26/$K26</f>
        <v>0</v>
      </c>
      <c r="AF26" s="382">
        <f t="shared" si="7"/>
        <v>15000</v>
      </c>
      <c r="AG26" s="383">
        <f>AF26/$K26</f>
        <v>0.25</v>
      </c>
      <c r="AH26" s="382">
        <f t="shared" si="8"/>
        <v>15000</v>
      </c>
      <c r="AI26" s="383">
        <f>AH26/$K26</f>
        <v>0.25</v>
      </c>
      <c r="AJ26" s="382">
        <f t="shared" si="9"/>
        <v>15000</v>
      </c>
      <c r="AK26" s="383">
        <f>AJ26/$K26</f>
        <v>0.25</v>
      </c>
      <c r="AL26" s="384">
        <f>AD26+AF26+AH26+AJ26</f>
        <v>45000</v>
      </c>
      <c r="AM26" s="378"/>
      <c r="AN26" s="378"/>
      <c r="AO26" s="378"/>
      <c r="AP26" s="385"/>
      <c r="AQ26" s="385"/>
      <c r="AR26" s="385"/>
      <c r="AS26" s="385"/>
      <c r="AT26" s="385"/>
      <c r="AU26" s="385"/>
      <c r="AV26" s="385"/>
      <c r="AW26" s="385"/>
      <c r="AX26" s="385"/>
      <c r="AY26" s="385"/>
      <c r="AZ26" s="385"/>
      <c r="BA26" s="385"/>
      <c r="BB26" s="385"/>
      <c r="BC26" s="385"/>
      <c r="BD26" s="385"/>
      <c r="BE26" s="385"/>
      <c r="BF26" s="385"/>
      <c r="BG26" s="385"/>
      <c r="BH26" s="385"/>
      <c r="BI26" s="385"/>
      <c r="BJ26" s="385"/>
      <c r="BK26" s="385"/>
      <c r="BL26" s="385"/>
      <c r="BM26" s="385"/>
      <c r="BN26" s="385"/>
      <c r="BO26" s="385"/>
      <c r="BP26" s="385"/>
      <c r="BQ26" s="385"/>
      <c r="BR26" s="385"/>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5"/>
      <c r="CW26" s="385"/>
      <c r="CX26" s="385"/>
      <c r="CY26" s="385"/>
      <c r="CZ26" s="385"/>
      <c r="DA26" s="385"/>
      <c r="DB26" s="385"/>
      <c r="DC26" s="385"/>
      <c r="DD26" s="385"/>
      <c r="DE26" s="385"/>
      <c r="DF26" s="385"/>
      <c r="DG26" s="385"/>
      <c r="DH26" s="385"/>
      <c r="DI26" s="385"/>
      <c r="DJ26" s="385"/>
      <c r="DK26" s="385"/>
      <c r="DL26" s="385"/>
      <c r="DM26" s="385"/>
      <c r="DN26" s="385"/>
      <c r="DO26" s="385"/>
      <c r="DP26" s="385"/>
      <c r="DQ26" s="385"/>
      <c r="DR26" s="385"/>
      <c r="DS26" s="385"/>
    </row>
    <row r="27" spans="1:123" s="439" customFormat="1" ht="40.5" customHeight="1" hidden="1">
      <c r="A27" s="431"/>
      <c r="B27" s="426" t="s">
        <v>494</v>
      </c>
      <c r="C27" s="550" t="s">
        <v>496</v>
      </c>
      <c r="D27" s="432"/>
      <c r="E27" s="432"/>
      <c r="F27" s="428">
        <v>0</v>
      </c>
      <c r="G27" s="454"/>
      <c r="H27" s="486">
        <v>0</v>
      </c>
      <c r="I27" s="432">
        <v>0</v>
      </c>
      <c r="J27" s="520" t="s">
        <v>495</v>
      </c>
      <c r="K27" s="432">
        <f t="shared" si="19"/>
        <v>0</v>
      </c>
      <c r="L27" s="454">
        <v>0</v>
      </c>
      <c r="M27" s="432"/>
      <c r="N27" s="432"/>
      <c r="O27" s="432"/>
      <c r="P27" s="427">
        <v>0</v>
      </c>
      <c r="Q27" s="427">
        <v>0</v>
      </c>
      <c r="R27" s="427">
        <f t="shared" si="23"/>
        <v>0</v>
      </c>
      <c r="S27" s="427">
        <f t="shared" si="23"/>
        <v>0</v>
      </c>
      <c r="T27" s="427">
        <f t="shared" si="23"/>
        <v>0</v>
      </c>
      <c r="U27" s="427">
        <f t="shared" si="23"/>
        <v>0</v>
      </c>
      <c r="V27" s="427">
        <f t="shared" si="23"/>
        <v>0</v>
      </c>
      <c r="W27" s="427">
        <f t="shared" si="23"/>
        <v>0</v>
      </c>
      <c r="X27" s="432">
        <f t="shared" si="23"/>
        <v>0</v>
      </c>
      <c r="Y27" s="433">
        <f>SUM(M27:X27)</f>
        <v>0</v>
      </c>
      <c r="Z27" s="429">
        <f t="shared" si="5"/>
        <v>0</v>
      </c>
      <c r="AA27" s="430"/>
      <c r="AB27" s="430"/>
      <c r="AC27" s="434"/>
      <c r="AD27" s="435">
        <f t="shared" si="6"/>
        <v>0</v>
      </c>
      <c r="AE27" s="436" t="e">
        <f>AD27/$K27</f>
        <v>#DIV/0!</v>
      </c>
      <c r="AF27" s="435">
        <f t="shared" si="7"/>
        <v>0</v>
      </c>
      <c r="AG27" s="436" t="e">
        <f>AF27/$K27</f>
        <v>#DIV/0!</v>
      </c>
      <c r="AH27" s="435">
        <f t="shared" si="8"/>
        <v>0</v>
      </c>
      <c r="AI27" s="436" t="e">
        <f>AH27/$K27</f>
        <v>#DIV/0!</v>
      </c>
      <c r="AJ27" s="435">
        <f t="shared" si="9"/>
        <v>0</v>
      </c>
      <c r="AK27" s="436" t="e">
        <f>AJ27/$K27</f>
        <v>#DIV/0!</v>
      </c>
      <c r="AL27" s="437">
        <f>AD27+AF27+AH27+AJ27</f>
        <v>0</v>
      </c>
      <c r="AM27" s="431"/>
      <c r="AN27" s="431"/>
      <c r="AO27" s="431"/>
      <c r="AP27" s="438"/>
      <c r="AQ27" s="438"/>
      <c r="AR27" s="438"/>
      <c r="AS27" s="438"/>
      <c r="AT27" s="438"/>
      <c r="AU27" s="438"/>
      <c r="AV27" s="438"/>
      <c r="AW27" s="438"/>
      <c r="AX27" s="438"/>
      <c r="AY27" s="438"/>
      <c r="AZ27" s="438"/>
      <c r="BA27" s="438"/>
      <c r="BB27" s="438"/>
      <c r="BC27" s="438"/>
      <c r="BD27" s="438"/>
      <c r="BE27" s="438"/>
      <c r="BF27" s="438"/>
      <c r="BG27" s="438"/>
      <c r="BH27" s="438"/>
      <c r="BI27" s="438"/>
      <c r="BJ27" s="438"/>
      <c r="BK27" s="438"/>
      <c r="BL27" s="438"/>
      <c r="BM27" s="438"/>
      <c r="BN27" s="438"/>
      <c r="BO27" s="438"/>
      <c r="BP27" s="438"/>
      <c r="BQ27" s="438"/>
      <c r="BR27" s="438"/>
      <c r="BS27" s="438"/>
      <c r="BT27" s="438"/>
      <c r="BU27" s="438"/>
      <c r="BV27" s="438"/>
      <c r="BW27" s="438"/>
      <c r="BX27" s="438"/>
      <c r="BY27" s="438"/>
      <c r="BZ27" s="438"/>
      <c r="CA27" s="438"/>
      <c r="CB27" s="438"/>
      <c r="CC27" s="438"/>
      <c r="CD27" s="438"/>
      <c r="CE27" s="438"/>
      <c r="CF27" s="438"/>
      <c r="CG27" s="438"/>
      <c r="CH27" s="438"/>
      <c r="CI27" s="438"/>
      <c r="CJ27" s="438"/>
      <c r="CK27" s="438"/>
      <c r="CL27" s="438"/>
      <c r="CM27" s="438"/>
      <c r="CN27" s="438"/>
      <c r="CO27" s="438"/>
      <c r="CP27" s="438"/>
      <c r="CQ27" s="438"/>
      <c r="CR27" s="438"/>
      <c r="CS27" s="438"/>
      <c r="CT27" s="438"/>
      <c r="CU27" s="438"/>
      <c r="CV27" s="438"/>
      <c r="CW27" s="438"/>
      <c r="CX27" s="438"/>
      <c r="CY27" s="438"/>
      <c r="CZ27" s="438"/>
      <c r="DA27" s="438"/>
      <c r="DB27" s="438"/>
      <c r="DC27" s="438"/>
      <c r="DD27" s="438"/>
      <c r="DE27" s="438"/>
      <c r="DF27" s="438"/>
      <c r="DG27" s="438"/>
      <c r="DH27" s="438"/>
      <c r="DI27" s="438"/>
      <c r="DJ27" s="438"/>
      <c r="DK27" s="438"/>
      <c r="DL27" s="438"/>
      <c r="DM27" s="438"/>
      <c r="DN27" s="438"/>
      <c r="DO27" s="438"/>
      <c r="DP27" s="438"/>
      <c r="DQ27" s="438"/>
      <c r="DR27" s="438"/>
      <c r="DS27" s="438"/>
    </row>
    <row r="28" spans="1:123" s="10" customFormat="1" ht="38.25" customHeight="1">
      <c r="A28" s="9"/>
      <c r="B28" s="64" t="s">
        <v>129</v>
      </c>
      <c r="C28" s="171" t="s">
        <v>259</v>
      </c>
      <c r="D28" s="14"/>
      <c r="E28" s="14"/>
      <c r="F28" s="112">
        <v>18000</v>
      </c>
      <c r="G28" s="441"/>
      <c r="H28" s="483" t="s">
        <v>257</v>
      </c>
      <c r="I28" s="14">
        <v>3000</v>
      </c>
      <c r="J28" s="518" t="s">
        <v>96</v>
      </c>
      <c r="K28" s="112">
        <f t="shared" si="19"/>
        <v>18000</v>
      </c>
      <c r="L28" s="441"/>
      <c r="M28" s="14"/>
      <c r="N28" s="14">
        <f aca="true" t="shared" si="24" ref="N28:S28">$I28</f>
        <v>3000</v>
      </c>
      <c r="O28" s="14">
        <f t="shared" si="24"/>
        <v>3000</v>
      </c>
      <c r="P28" s="14">
        <f t="shared" si="24"/>
        <v>3000</v>
      </c>
      <c r="Q28" s="14">
        <f t="shared" si="24"/>
        <v>3000</v>
      </c>
      <c r="R28" s="14">
        <f t="shared" si="24"/>
        <v>3000</v>
      </c>
      <c r="S28" s="14">
        <f t="shared" si="24"/>
        <v>3000</v>
      </c>
      <c r="T28" s="14">
        <v>0</v>
      </c>
      <c r="U28" s="14">
        <v>0</v>
      </c>
      <c r="V28" s="14">
        <v>0</v>
      </c>
      <c r="W28" s="14">
        <v>0</v>
      </c>
      <c r="X28" s="14">
        <v>0</v>
      </c>
      <c r="Y28" s="112">
        <f t="shared" si="4"/>
        <v>18000</v>
      </c>
      <c r="Z28" s="117">
        <f t="shared" si="5"/>
        <v>0</v>
      </c>
      <c r="AA28" s="179"/>
      <c r="AB28" s="179"/>
      <c r="AC28" s="179"/>
      <c r="AD28" s="26">
        <f t="shared" si="6"/>
        <v>6000</v>
      </c>
      <c r="AE28" s="132">
        <f t="shared" si="13"/>
        <v>0.3333333333333333</v>
      </c>
      <c r="AF28" s="26">
        <f t="shared" si="7"/>
        <v>9000</v>
      </c>
      <c r="AG28" s="132">
        <f t="shared" si="14"/>
        <v>0.5</v>
      </c>
      <c r="AH28" s="26">
        <f t="shared" si="8"/>
        <v>3000</v>
      </c>
      <c r="AI28" s="132">
        <f t="shared" si="15"/>
        <v>0.16666666666666666</v>
      </c>
      <c r="AJ28" s="26">
        <f t="shared" si="9"/>
        <v>0</v>
      </c>
      <c r="AK28" s="132">
        <f t="shared" si="16"/>
        <v>0</v>
      </c>
      <c r="AL28" s="38">
        <f t="shared" si="10"/>
        <v>18000</v>
      </c>
      <c r="AM28" s="9"/>
      <c r="AN28" s="9"/>
      <c r="AO28" s="9"/>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row>
    <row r="29" spans="1:123" s="10" customFormat="1" ht="38.25" customHeight="1">
      <c r="A29" s="9"/>
      <c r="B29" s="64" t="s">
        <v>268</v>
      </c>
      <c r="C29" s="171" t="s">
        <v>270</v>
      </c>
      <c r="D29" s="14"/>
      <c r="E29" s="14"/>
      <c r="F29" s="112">
        <v>25000</v>
      </c>
      <c r="G29" s="441"/>
      <c r="H29" s="483" t="s">
        <v>289</v>
      </c>
      <c r="I29" s="14">
        <v>25000</v>
      </c>
      <c r="J29" s="518" t="s">
        <v>93</v>
      </c>
      <c r="K29" s="112">
        <f t="shared" si="19"/>
        <v>25000</v>
      </c>
      <c r="L29" s="441"/>
      <c r="M29" s="14"/>
      <c r="N29" s="14"/>
      <c r="O29" s="14"/>
      <c r="P29" s="43"/>
      <c r="Q29" s="43"/>
      <c r="R29" s="14"/>
      <c r="S29" s="14"/>
      <c r="T29" s="14">
        <f>$I29</f>
        <v>25000</v>
      </c>
      <c r="U29" s="14"/>
      <c r="V29" s="14"/>
      <c r="W29" s="14"/>
      <c r="X29" s="14"/>
      <c r="Y29" s="112">
        <f t="shared" si="4"/>
        <v>25000</v>
      </c>
      <c r="Z29" s="117">
        <f t="shared" si="5"/>
        <v>0</v>
      </c>
      <c r="AA29" s="179"/>
      <c r="AB29" s="179"/>
      <c r="AC29" s="179"/>
      <c r="AD29" s="26">
        <f t="shared" si="6"/>
        <v>0</v>
      </c>
      <c r="AE29" s="132">
        <f t="shared" si="13"/>
        <v>0</v>
      </c>
      <c r="AF29" s="26">
        <f t="shared" si="7"/>
        <v>0</v>
      </c>
      <c r="AG29" s="132">
        <f t="shared" si="14"/>
        <v>0</v>
      </c>
      <c r="AH29" s="26">
        <f t="shared" si="8"/>
        <v>25000</v>
      </c>
      <c r="AI29" s="132">
        <f t="shared" si="15"/>
        <v>1</v>
      </c>
      <c r="AJ29" s="26">
        <f t="shared" si="9"/>
        <v>0</v>
      </c>
      <c r="AK29" s="132">
        <f t="shared" si="16"/>
        <v>0</v>
      </c>
      <c r="AL29" s="38">
        <f t="shared" si="10"/>
        <v>25000</v>
      </c>
      <c r="AM29" s="9"/>
      <c r="AN29" s="9"/>
      <c r="AO29" s="9"/>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row>
    <row r="30" spans="1:123" s="10" customFormat="1" ht="38.25" customHeight="1">
      <c r="A30" s="9"/>
      <c r="B30" s="64" t="s">
        <v>269</v>
      </c>
      <c r="C30" s="171" t="s">
        <v>271</v>
      </c>
      <c r="D30" s="14">
        <v>150000</v>
      </c>
      <c r="E30" s="14"/>
      <c r="F30" s="112">
        <f>D30-E30</f>
        <v>150000</v>
      </c>
      <c r="G30" s="441"/>
      <c r="H30" s="483" t="s">
        <v>289</v>
      </c>
      <c r="I30" s="14">
        <v>150000</v>
      </c>
      <c r="J30" s="518" t="s">
        <v>93</v>
      </c>
      <c r="K30" s="112">
        <f>I30*J30</f>
        <v>150000</v>
      </c>
      <c r="L30" s="441"/>
      <c r="M30" s="14"/>
      <c r="N30" s="14"/>
      <c r="O30" s="14"/>
      <c r="P30" s="43"/>
      <c r="Q30" s="43"/>
      <c r="R30" s="14"/>
      <c r="S30" s="14"/>
      <c r="T30" s="14"/>
      <c r="U30" s="14">
        <f>$I30</f>
        <v>150000</v>
      </c>
      <c r="V30" s="14"/>
      <c r="W30" s="14"/>
      <c r="X30" s="14"/>
      <c r="Y30" s="112">
        <f t="shared" si="4"/>
        <v>150000</v>
      </c>
      <c r="Z30" s="117">
        <f t="shared" si="5"/>
        <v>0</v>
      </c>
      <c r="AA30" s="179"/>
      <c r="AB30" s="179"/>
      <c r="AC30" s="179"/>
      <c r="AD30" s="26">
        <f t="shared" si="6"/>
        <v>0</v>
      </c>
      <c r="AE30" s="132">
        <f t="shared" si="13"/>
        <v>0</v>
      </c>
      <c r="AF30" s="26">
        <f t="shared" si="7"/>
        <v>0</v>
      </c>
      <c r="AG30" s="132">
        <f t="shared" si="14"/>
        <v>0</v>
      </c>
      <c r="AH30" s="26">
        <f t="shared" si="8"/>
        <v>150000</v>
      </c>
      <c r="AI30" s="132">
        <f t="shared" si="15"/>
        <v>1</v>
      </c>
      <c r="AJ30" s="26">
        <f t="shared" si="9"/>
        <v>0</v>
      </c>
      <c r="AK30" s="132">
        <f t="shared" si="16"/>
        <v>0</v>
      </c>
      <c r="AL30" s="38">
        <f t="shared" si="10"/>
        <v>150000</v>
      </c>
      <c r="AM30" s="9"/>
      <c r="AN30" s="9"/>
      <c r="AO30" s="9"/>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row>
    <row r="31" spans="1:123" s="10" customFormat="1" ht="38.25" customHeight="1" hidden="1">
      <c r="A31" s="9"/>
      <c r="B31" s="589"/>
      <c r="C31" s="590"/>
      <c r="D31" s="14"/>
      <c r="E31" s="14"/>
      <c r="F31" s="112"/>
      <c r="G31" s="441"/>
      <c r="H31" s="483"/>
      <c r="I31" s="14"/>
      <c r="J31" s="518"/>
      <c r="K31" s="112"/>
      <c r="L31" s="441"/>
      <c r="M31" s="14"/>
      <c r="N31" s="14"/>
      <c r="O31" s="14"/>
      <c r="P31" s="43"/>
      <c r="Q31" s="43"/>
      <c r="R31" s="14"/>
      <c r="S31" s="14"/>
      <c r="T31" s="14"/>
      <c r="U31" s="14"/>
      <c r="V31" s="14"/>
      <c r="W31" s="14"/>
      <c r="X31" s="14"/>
      <c r="Y31" s="112"/>
      <c r="Z31" s="117"/>
      <c r="AA31" s="179"/>
      <c r="AB31" s="179"/>
      <c r="AC31" s="179"/>
      <c r="AD31" s="26"/>
      <c r="AE31" s="132"/>
      <c r="AF31" s="26"/>
      <c r="AG31" s="132"/>
      <c r="AH31" s="26"/>
      <c r="AI31" s="132"/>
      <c r="AJ31" s="26"/>
      <c r="AK31" s="132"/>
      <c r="AL31" s="38"/>
      <c r="AM31" s="9"/>
      <c r="AN31" s="9"/>
      <c r="AO31" s="9"/>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row>
    <row r="32" spans="1:123" s="10" customFormat="1" ht="38.25" customHeight="1">
      <c r="A32" s="9"/>
      <c r="B32" s="64" t="s">
        <v>491</v>
      </c>
      <c r="C32" s="171" t="s">
        <v>536</v>
      </c>
      <c r="D32" s="14"/>
      <c r="E32" s="14"/>
      <c r="F32" s="112">
        <v>19200</v>
      </c>
      <c r="G32" s="441"/>
      <c r="H32" s="483" t="s">
        <v>256</v>
      </c>
      <c r="I32" s="14">
        <v>2400</v>
      </c>
      <c r="J32" s="518" t="s">
        <v>537</v>
      </c>
      <c r="K32" s="112">
        <f t="shared" si="19"/>
        <v>19200</v>
      </c>
      <c r="L32" s="441"/>
      <c r="M32" s="14"/>
      <c r="N32" s="14"/>
      <c r="O32" s="14">
        <v>0</v>
      </c>
      <c r="P32" s="14">
        <f aca="true" t="shared" si="25" ref="P32:V32">$I32</f>
        <v>2400</v>
      </c>
      <c r="Q32" s="14">
        <f t="shared" si="25"/>
        <v>2400</v>
      </c>
      <c r="R32" s="14">
        <f t="shared" si="25"/>
        <v>2400</v>
      </c>
      <c r="S32" s="14">
        <f t="shared" si="25"/>
        <v>2400</v>
      </c>
      <c r="T32" s="14">
        <f t="shared" si="25"/>
        <v>2400</v>
      </c>
      <c r="U32" s="14">
        <f t="shared" si="25"/>
        <v>2400</v>
      </c>
      <c r="V32" s="14">
        <f t="shared" si="25"/>
        <v>2400</v>
      </c>
      <c r="W32" s="14">
        <v>2400</v>
      </c>
      <c r="X32" s="14">
        <v>0</v>
      </c>
      <c r="Y32" s="112">
        <f t="shared" si="4"/>
        <v>19200</v>
      </c>
      <c r="Z32" s="117">
        <f t="shared" si="5"/>
        <v>0</v>
      </c>
      <c r="AA32" s="179"/>
      <c r="AB32" s="179"/>
      <c r="AC32" s="179"/>
      <c r="AD32" s="26">
        <f t="shared" si="6"/>
        <v>0</v>
      </c>
      <c r="AE32" s="132">
        <f t="shared" si="13"/>
        <v>0</v>
      </c>
      <c r="AF32" s="26">
        <f t="shared" si="7"/>
        <v>7200</v>
      </c>
      <c r="AG32" s="132">
        <f t="shared" si="14"/>
        <v>0.375</v>
      </c>
      <c r="AH32" s="26">
        <f t="shared" si="8"/>
        <v>7200</v>
      </c>
      <c r="AI32" s="132">
        <f t="shared" si="15"/>
        <v>0.375</v>
      </c>
      <c r="AJ32" s="26">
        <f t="shared" si="9"/>
        <v>4800</v>
      </c>
      <c r="AK32" s="132">
        <f t="shared" si="16"/>
        <v>0.25</v>
      </c>
      <c r="AL32" s="38">
        <f t="shared" si="10"/>
        <v>19200</v>
      </c>
      <c r="AM32" s="9"/>
      <c r="AN32" s="9"/>
      <c r="AO32" s="9"/>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row>
    <row r="33" spans="1:123" s="32" customFormat="1" ht="31.5" customHeight="1">
      <c r="A33" s="95"/>
      <c r="B33" s="84" t="s">
        <v>17</v>
      </c>
      <c r="C33" s="137" t="s">
        <v>346</v>
      </c>
      <c r="D33" s="96"/>
      <c r="E33" s="96"/>
      <c r="F33" s="96"/>
      <c r="G33" s="455"/>
      <c r="H33" s="487"/>
      <c r="I33" s="96"/>
      <c r="J33" s="521"/>
      <c r="K33" s="97">
        <f>K34+K35</f>
        <v>0</v>
      </c>
      <c r="L33" s="455"/>
      <c r="M33" s="97">
        <f aca="true" t="shared" si="26" ref="M33:X33">M34+M35</f>
        <v>0</v>
      </c>
      <c r="N33" s="97">
        <f t="shared" si="26"/>
        <v>0</v>
      </c>
      <c r="O33" s="97">
        <f t="shared" si="26"/>
        <v>0</v>
      </c>
      <c r="P33" s="97">
        <f t="shared" si="26"/>
        <v>0</v>
      </c>
      <c r="Q33" s="97">
        <f t="shared" si="26"/>
        <v>0</v>
      </c>
      <c r="R33" s="97">
        <f t="shared" si="26"/>
        <v>0</v>
      </c>
      <c r="S33" s="97">
        <f t="shared" si="26"/>
        <v>0</v>
      </c>
      <c r="T33" s="97">
        <f t="shared" si="26"/>
        <v>0</v>
      </c>
      <c r="U33" s="97">
        <f t="shared" si="26"/>
        <v>0</v>
      </c>
      <c r="V33" s="97">
        <f t="shared" si="26"/>
        <v>0</v>
      </c>
      <c r="W33" s="97">
        <f t="shared" si="26"/>
        <v>0</v>
      </c>
      <c r="X33" s="97">
        <f t="shared" si="26"/>
        <v>0</v>
      </c>
      <c r="Y33" s="122">
        <f t="shared" si="4"/>
        <v>0</v>
      </c>
      <c r="Z33" s="153">
        <f t="shared" si="5"/>
        <v>0</v>
      </c>
      <c r="AA33" s="180"/>
      <c r="AB33" s="180"/>
      <c r="AC33" s="180"/>
      <c r="AD33" s="110">
        <f aca="true" t="shared" si="27" ref="AD33:AD55">SUM(M33:O33)</f>
        <v>0</v>
      </c>
      <c r="AE33" s="194" t="e">
        <f t="shared" si="13"/>
        <v>#DIV/0!</v>
      </c>
      <c r="AF33" s="110">
        <f aca="true" t="shared" si="28" ref="AF33:AF55">SUM(P33:R33)</f>
        <v>0</v>
      </c>
      <c r="AG33" s="130" t="e">
        <f t="shared" si="14"/>
        <v>#DIV/0!</v>
      </c>
      <c r="AH33" s="110">
        <f aca="true" t="shared" si="29" ref="AH33:AH55">SUM(S33:U33)</f>
        <v>0</v>
      </c>
      <c r="AI33" s="130" t="e">
        <f t="shared" si="15"/>
        <v>#DIV/0!</v>
      </c>
      <c r="AJ33" s="110">
        <f aca="true" t="shared" si="30" ref="AJ33:AJ55">SUM(V33:X33)</f>
        <v>0</v>
      </c>
      <c r="AK33" s="130" t="e">
        <f t="shared" si="16"/>
        <v>#DIV/0!</v>
      </c>
      <c r="AL33" s="111">
        <f t="shared" si="10"/>
        <v>0</v>
      </c>
      <c r="AM33" s="95"/>
      <c r="AN33" s="95"/>
      <c r="AO33" s="95"/>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row>
    <row r="34" spans="1:123" s="10" customFormat="1" ht="24.75" customHeight="1">
      <c r="A34" s="9"/>
      <c r="B34" s="66" t="s">
        <v>11</v>
      </c>
      <c r="C34" s="121" t="s">
        <v>221</v>
      </c>
      <c r="D34" s="14"/>
      <c r="E34" s="14"/>
      <c r="F34" s="14"/>
      <c r="G34" s="441"/>
      <c r="H34" s="483" t="s">
        <v>257</v>
      </c>
      <c r="I34" s="14">
        <v>0</v>
      </c>
      <c r="J34" s="518"/>
      <c r="K34" s="112">
        <f t="shared" si="19"/>
        <v>0</v>
      </c>
      <c r="L34" s="441"/>
      <c r="M34" s="14"/>
      <c r="N34" s="14"/>
      <c r="O34" s="14"/>
      <c r="P34" s="14"/>
      <c r="Q34" s="14"/>
      <c r="R34" s="14"/>
      <c r="S34" s="14"/>
      <c r="T34" s="14"/>
      <c r="U34" s="14"/>
      <c r="V34" s="14"/>
      <c r="W34" s="14"/>
      <c r="X34" s="14"/>
      <c r="Y34" s="112">
        <f t="shared" si="4"/>
        <v>0</v>
      </c>
      <c r="Z34" s="117">
        <f t="shared" si="5"/>
        <v>0</v>
      </c>
      <c r="AA34" s="179"/>
      <c r="AB34" s="179"/>
      <c r="AC34" s="179"/>
      <c r="AD34" s="26">
        <f t="shared" si="27"/>
        <v>0</v>
      </c>
      <c r="AE34" s="132" t="e">
        <f t="shared" si="13"/>
        <v>#DIV/0!</v>
      </c>
      <c r="AF34" s="26">
        <f t="shared" si="28"/>
        <v>0</v>
      </c>
      <c r="AG34" s="132" t="e">
        <f t="shared" si="14"/>
        <v>#DIV/0!</v>
      </c>
      <c r="AH34" s="26">
        <f t="shared" si="29"/>
        <v>0</v>
      </c>
      <c r="AI34" s="132" t="e">
        <f t="shared" si="15"/>
        <v>#DIV/0!</v>
      </c>
      <c r="AJ34" s="26">
        <f t="shared" si="30"/>
        <v>0</v>
      </c>
      <c r="AK34" s="132" t="e">
        <f t="shared" si="16"/>
        <v>#DIV/0!</v>
      </c>
      <c r="AL34" s="38">
        <f t="shared" si="10"/>
        <v>0</v>
      </c>
      <c r="AM34" s="9"/>
      <c r="AN34" s="9"/>
      <c r="AO34" s="9"/>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row>
    <row r="35" spans="1:123" s="10" customFormat="1" ht="28.5" customHeight="1">
      <c r="A35" s="9"/>
      <c r="B35" s="66" t="s">
        <v>2</v>
      </c>
      <c r="C35" s="123" t="s">
        <v>222</v>
      </c>
      <c r="D35" s="14"/>
      <c r="E35" s="14">
        <v>0</v>
      </c>
      <c r="F35" s="14"/>
      <c r="G35" s="441"/>
      <c r="H35" s="483" t="s">
        <v>257</v>
      </c>
      <c r="I35" s="14">
        <v>0</v>
      </c>
      <c r="J35" s="518"/>
      <c r="K35" s="112">
        <f t="shared" si="19"/>
        <v>0</v>
      </c>
      <c r="L35" s="441"/>
      <c r="M35" s="14"/>
      <c r="N35" s="14"/>
      <c r="O35" s="14"/>
      <c r="P35" s="43"/>
      <c r="Q35" s="43"/>
      <c r="R35" s="43"/>
      <c r="S35" s="43"/>
      <c r="T35" s="43"/>
      <c r="U35" s="43"/>
      <c r="V35" s="43"/>
      <c r="W35" s="43"/>
      <c r="X35" s="43"/>
      <c r="Y35" s="112">
        <f t="shared" si="4"/>
        <v>0</v>
      </c>
      <c r="Z35" s="117">
        <f t="shared" si="5"/>
        <v>0</v>
      </c>
      <c r="AA35" s="179"/>
      <c r="AB35" s="179"/>
      <c r="AC35" s="179"/>
      <c r="AD35" s="26">
        <f t="shared" si="27"/>
        <v>0</v>
      </c>
      <c r="AE35" s="132" t="e">
        <f t="shared" si="13"/>
        <v>#DIV/0!</v>
      </c>
      <c r="AF35" s="26">
        <f t="shared" si="28"/>
        <v>0</v>
      </c>
      <c r="AG35" s="132" t="e">
        <f t="shared" si="14"/>
        <v>#DIV/0!</v>
      </c>
      <c r="AH35" s="26">
        <f t="shared" si="29"/>
        <v>0</v>
      </c>
      <c r="AI35" s="132" t="e">
        <f t="shared" si="15"/>
        <v>#DIV/0!</v>
      </c>
      <c r="AJ35" s="26">
        <f t="shared" si="30"/>
        <v>0</v>
      </c>
      <c r="AK35" s="132" t="e">
        <f t="shared" si="16"/>
        <v>#DIV/0!</v>
      </c>
      <c r="AL35" s="38">
        <f t="shared" si="10"/>
        <v>0</v>
      </c>
      <c r="AM35" s="9"/>
      <c r="AN35" s="9"/>
      <c r="AO35" s="9"/>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row>
    <row r="36" spans="1:123" s="10" customFormat="1" ht="28.5" customHeight="1">
      <c r="A36" s="77"/>
      <c r="B36" s="83" t="s">
        <v>18</v>
      </c>
      <c r="C36" s="137" t="s">
        <v>223</v>
      </c>
      <c r="D36" s="96"/>
      <c r="E36" s="97">
        <f>E37+E38+E39+E40</f>
        <v>0</v>
      </c>
      <c r="F36" s="97">
        <f>F37+F38+F39+F40</f>
        <v>255000</v>
      </c>
      <c r="G36" s="455"/>
      <c r="H36" s="488"/>
      <c r="I36" s="96"/>
      <c r="J36" s="521"/>
      <c r="K36" s="97">
        <f>K37+K38+K39+K40</f>
        <v>85000</v>
      </c>
      <c r="L36" s="455"/>
      <c r="M36" s="97">
        <f aca="true" t="shared" si="31" ref="M36:X36">M37+M38+M39+M40</f>
        <v>0</v>
      </c>
      <c r="N36" s="97">
        <f t="shared" si="31"/>
        <v>0</v>
      </c>
      <c r="O36" s="97">
        <f t="shared" si="31"/>
        <v>0</v>
      </c>
      <c r="P36" s="97">
        <f t="shared" si="31"/>
        <v>0</v>
      </c>
      <c r="Q36" s="97">
        <f t="shared" si="31"/>
        <v>0</v>
      </c>
      <c r="R36" s="97">
        <f t="shared" si="31"/>
        <v>85000</v>
      </c>
      <c r="S36" s="97">
        <f t="shared" si="31"/>
        <v>0</v>
      </c>
      <c r="T36" s="97">
        <f t="shared" si="31"/>
        <v>0</v>
      </c>
      <c r="U36" s="97">
        <f t="shared" si="31"/>
        <v>0</v>
      </c>
      <c r="V36" s="97">
        <f t="shared" si="31"/>
        <v>0</v>
      </c>
      <c r="W36" s="97">
        <f t="shared" si="31"/>
        <v>0</v>
      </c>
      <c r="X36" s="97">
        <f t="shared" si="31"/>
        <v>0</v>
      </c>
      <c r="Y36" s="122">
        <f t="shared" si="4"/>
        <v>85000</v>
      </c>
      <c r="Z36" s="153">
        <f t="shared" si="5"/>
        <v>0</v>
      </c>
      <c r="AA36" s="180"/>
      <c r="AB36" s="180"/>
      <c r="AC36" s="180"/>
      <c r="AD36" s="110">
        <f t="shared" si="27"/>
        <v>0</v>
      </c>
      <c r="AE36" s="130">
        <f t="shared" si="13"/>
        <v>0</v>
      </c>
      <c r="AF36" s="110">
        <f t="shared" si="28"/>
        <v>85000</v>
      </c>
      <c r="AG36" s="130">
        <f t="shared" si="14"/>
        <v>1</v>
      </c>
      <c r="AH36" s="110">
        <f t="shared" si="29"/>
        <v>0</v>
      </c>
      <c r="AI36" s="130">
        <f t="shared" si="15"/>
        <v>0</v>
      </c>
      <c r="AJ36" s="110">
        <f t="shared" si="30"/>
        <v>0</v>
      </c>
      <c r="AK36" s="130">
        <f t="shared" si="16"/>
        <v>0</v>
      </c>
      <c r="AL36" s="111">
        <f t="shared" si="10"/>
        <v>85000</v>
      </c>
      <c r="AM36" s="95"/>
      <c r="AN36" s="95"/>
      <c r="AO36" s="95"/>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row>
    <row r="37" spans="1:123" s="10" customFormat="1" ht="28.5" customHeight="1">
      <c r="A37" s="9"/>
      <c r="B37" s="64" t="s">
        <v>3</v>
      </c>
      <c r="C37" s="120" t="s">
        <v>224</v>
      </c>
      <c r="D37" s="14">
        <v>25000</v>
      </c>
      <c r="E37" s="14"/>
      <c r="F37" s="112">
        <f>D37-E37</f>
        <v>25000</v>
      </c>
      <c r="G37" s="441" t="s">
        <v>518</v>
      </c>
      <c r="H37" s="484" t="s">
        <v>128</v>
      </c>
      <c r="I37" s="14">
        <v>25000</v>
      </c>
      <c r="J37" s="518" t="s">
        <v>93</v>
      </c>
      <c r="K37" s="112">
        <f t="shared" si="19"/>
        <v>25000</v>
      </c>
      <c r="L37" s="441"/>
      <c r="M37" s="14"/>
      <c r="N37" s="14"/>
      <c r="O37" s="14"/>
      <c r="P37" s="14"/>
      <c r="Q37" s="14"/>
      <c r="R37" s="14">
        <f>$I37</f>
        <v>25000</v>
      </c>
      <c r="S37" s="14"/>
      <c r="T37" s="14"/>
      <c r="U37" s="14"/>
      <c r="V37" s="14">
        <v>0</v>
      </c>
      <c r="W37" s="14"/>
      <c r="X37" s="14"/>
      <c r="Y37" s="112">
        <f t="shared" si="4"/>
        <v>25000</v>
      </c>
      <c r="Z37" s="117">
        <f t="shared" si="5"/>
        <v>0</v>
      </c>
      <c r="AA37" s="179"/>
      <c r="AB37" s="179"/>
      <c r="AC37" s="179"/>
      <c r="AD37" s="26">
        <f t="shared" si="27"/>
        <v>0</v>
      </c>
      <c r="AE37" s="132">
        <f t="shared" si="13"/>
        <v>0</v>
      </c>
      <c r="AF37" s="26">
        <f t="shared" si="28"/>
        <v>25000</v>
      </c>
      <c r="AG37" s="132">
        <f t="shared" si="14"/>
        <v>1</v>
      </c>
      <c r="AH37" s="26">
        <f t="shared" si="29"/>
        <v>0</v>
      </c>
      <c r="AI37" s="132">
        <f t="shared" si="15"/>
        <v>0</v>
      </c>
      <c r="AJ37" s="26">
        <f t="shared" si="30"/>
        <v>0</v>
      </c>
      <c r="AK37" s="132">
        <f t="shared" si="16"/>
        <v>0</v>
      </c>
      <c r="AL37" s="38">
        <f t="shared" si="10"/>
        <v>25000</v>
      </c>
      <c r="AM37" s="9"/>
      <c r="AN37" s="9"/>
      <c r="AO37" s="9"/>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row>
    <row r="38" spans="1:123" s="10" customFormat="1" ht="28.5" customHeight="1">
      <c r="A38" s="9"/>
      <c r="B38" s="64" t="s">
        <v>4</v>
      </c>
      <c r="C38" s="124" t="s">
        <v>225</v>
      </c>
      <c r="D38" s="14">
        <v>60000</v>
      </c>
      <c r="E38" s="14"/>
      <c r="F38" s="112">
        <f>D38-E38</f>
        <v>60000</v>
      </c>
      <c r="G38" s="441" t="s">
        <v>518</v>
      </c>
      <c r="H38" s="484" t="s">
        <v>492</v>
      </c>
      <c r="I38" s="14">
        <v>60000</v>
      </c>
      <c r="J38" s="518" t="s">
        <v>93</v>
      </c>
      <c r="K38" s="112">
        <f t="shared" si="19"/>
        <v>60000</v>
      </c>
      <c r="L38" s="441"/>
      <c r="M38" s="14"/>
      <c r="N38" s="14"/>
      <c r="O38" s="14"/>
      <c r="P38" s="14"/>
      <c r="Q38" s="14"/>
      <c r="R38" s="14">
        <f>$I38</f>
        <v>60000</v>
      </c>
      <c r="S38" s="14"/>
      <c r="T38" s="14"/>
      <c r="U38" s="14"/>
      <c r="V38" s="14"/>
      <c r="W38" s="14">
        <v>0</v>
      </c>
      <c r="X38" s="14"/>
      <c r="Y38" s="112">
        <f t="shared" si="4"/>
        <v>60000</v>
      </c>
      <c r="Z38" s="117">
        <f t="shared" si="5"/>
        <v>0</v>
      </c>
      <c r="AA38" s="179"/>
      <c r="AB38" s="179"/>
      <c r="AC38" s="179"/>
      <c r="AD38" s="26">
        <f t="shared" si="27"/>
        <v>0</v>
      </c>
      <c r="AE38" s="132">
        <f t="shared" si="13"/>
        <v>0</v>
      </c>
      <c r="AF38" s="26">
        <f t="shared" si="28"/>
        <v>60000</v>
      </c>
      <c r="AG38" s="132">
        <f t="shared" si="14"/>
        <v>1</v>
      </c>
      <c r="AH38" s="26">
        <f t="shared" si="29"/>
        <v>0</v>
      </c>
      <c r="AI38" s="132">
        <f t="shared" si="15"/>
        <v>0</v>
      </c>
      <c r="AJ38" s="26">
        <f t="shared" si="30"/>
        <v>0</v>
      </c>
      <c r="AK38" s="132">
        <f t="shared" si="16"/>
        <v>0</v>
      </c>
      <c r="AL38" s="38">
        <f t="shared" si="10"/>
        <v>60000</v>
      </c>
      <c r="AM38" s="9"/>
      <c r="AN38" s="9"/>
      <c r="AO38" s="9"/>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row>
    <row r="39" spans="1:123" s="10" customFormat="1" ht="28.5" customHeight="1" hidden="1">
      <c r="A39" s="9"/>
      <c r="B39" s="64" t="s">
        <v>105</v>
      </c>
      <c r="C39" s="63" t="s">
        <v>226</v>
      </c>
      <c r="D39" s="14">
        <v>150000</v>
      </c>
      <c r="E39" s="14"/>
      <c r="F39" s="112">
        <f>D39-E39</f>
        <v>150000</v>
      </c>
      <c r="G39" s="441" t="s">
        <v>519</v>
      </c>
      <c r="H39" s="484" t="s">
        <v>492</v>
      </c>
      <c r="I39" s="14"/>
      <c r="J39" s="518" t="s">
        <v>93</v>
      </c>
      <c r="K39" s="112">
        <f t="shared" si="19"/>
        <v>0</v>
      </c>
      <c r="L39" s="441"/>
      <c r="M39" s="14"/>
      <c r="N39" s="14"/>
      <c r="O39" s="14"/>
      <c r="P39" s="14">
        <f>$I39</f>
        <v>0</v>
      </c>
      <c r="Q39" s="14"/>
      <c r="R39" s="14"/>
      <c r="S39" s="14"/>
      <c r="T39" s="14"/>
      <c r="U39" s="14"/>
      <c r="V39" s="14"/>
      <c r="W39" s="14"/>
      <c r="X39" s="14">
        <v>0</v>
      </c>
      <c r="Y39" s="112">
        <f t="shared" si="4"/>
        <v>0</v>
      </c>
      <c r="Z39" s="117">
        <f t="shared" si="5"/>
        <v>0</v>
      </c>
      <c r="AA39" s="179"/>
      <c r="AB39" s="179"/>
      <c r="AC39" s="179"/>
      <c r="AD39" s="26">
        <f t="shared" si="27"/>
        <v>0</v>
      </c>
      <c r="AE39" s="132" t="e">
        <f t="shared" si="13"/>
        <v>#DIV/0!</v>
      </c>
      <c r="AF39" s="26">
        <f t="shared" si="28"/>
        <v>0</v>
      </c>
      <c r="AG39" s="132" t="e">
        <f t="shared" si="14"/>
        <v>#DIV/0!</v>
      </c>
      <c r="AH39" s="26">
        <f t="shared" si="29"/>
        <v>0</v>
      </c>
      <c r="AI39" s="132" t="e">
        <f t="shared" si="15"/>
        <v>#DIV/0!</v>
      </c>
      <c r="AJ39" s="26">
        <f t="shared" si="30"/>
        <v>0</v>
      </c>
      <c r="AK39" s="132" t="e">
        <f t="shared" si="16"/>
        <v>#DIV/0!</v>
      </c>
      <c r="AL39" s="38">
        <f t="shared" si="10"/>
        <v>0</v>
      </c>
      <c r="AM39" s="9"/>
      <c r="AN39" s="9"/>
      <c r="AO39" s="9"/>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row>
    <row r="40" spans="1:123" s="10" customFormat="1" ht="28.5" customHeight="1" hidden="1">
      <c r="A40" s="9"/>
      <c r="B40" s="64" t="s">
        <v>106</v>
      </c>
      <c r="C40" s="63" t="s">
        <v>347</v>
      </c>
      <c r="D40" s="14">
        <v>20000</v>
      </c>
      <c r="E40" s="14"/>
      <c r="F40" s="112">
        <f>D40-E40</f>
        <v>20000</v>
      </c>
      <c r="G40" s="441" t="s">
        <v>519</v>
      </c>
      <c r="H40" s="484" t="s">
        <v>324</v>
      </c>
      <c r="I40" s="14"/>
      <c r="J40" s="518" t="s">
        <v>93</v>
      </c>
      <c r="K40" s="112">
        <f t="shared" si="19"/>
        <v>0</v>
      </c>
      <c r="L40" s="441"/>
      <c r="M40" s="14"/>
      <c r="N40" s="14"/>
      <c r="O40" s="14"/>
      <c r="P40" s="14">
        <f>$I40</f>
        <v>0</v>
      </c>
      <c r="Q40" s="43"/>
      <c r="R40" s="43"/>
      <c r="S40" s="43"/>
      <c r="T40" s="43"/>
      <c r="U40" s="43"/>
      <c r="V40" s="43"/>
      <c r="W40" s="43"/>
      <c r="X40" s="43"/>
      <c r="Y40" s="112">
        <f t="shared" si="4"/>
        <v>0</v>
      </c>
      <c r="Z40" s="117">
        <f t="shared" si="5"/>
        <v>0</v>
      </c>
      <c r="AA40" s="179"/>
      <c r="AB40" s="179"/>
      <c r="AC40" s="179"/>
      <c r="AD40" s="26">
        <f t="shared" si="27"/>
        <v>0</v>
      </c>
      <c r="AE40" s="132" t="e">
        <f t="shared" si="13"/>
        <v>#DIV/0!</v>
      </c>
      <c r="AF40" s="26">
        <f t="shared" si="28"/>
        <v>0</v>
      </c>
      <c r="AG40" s="132" t="e">
        <f t="shared" si="14"/>
        <v>#DIV/0!</v>
      </c>
      <c r="AH40" s="26">
        <f t="shared" si="29"/>
        <v>0</v>
      </c>
      <c r="AI40" s="132" t="e">
        <f t="shared" si="15"/>
        <v>#DIV/0!</v>
      </c>
      <c r="AJ40" s="26">
        <f t="shared" si="30"/>
        <v>0</v>
      </c>
      <c r="AK40" s="132" t="e">
        <f t="shared" si="16"/>
        <v>#DIV/0!</v>
      </c>
      <c r="AL40" s="38">
        <f t="shared" si="10"/>
        <v>0</v>
      </c>
      <c r="AM40" s="9"/>
      <c r="AN40" s="9"/>
      <c r="AO40" s="9"/>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row>
    <row r="41" spans="1:123" s="10" customFormat="1" ht="28.5" customHeight="1">
      <c r="A41" s="77"/>
      <c r="B41" s="83" t="s">
        <v>19</v>
      </c>
      <c r="C41" s="137" t="s">
        <v>227</v>
      </c>
      <c r="D41" s="96"/>
      <c r="E41" s="97">
        <f>E42+E43+E46+E47</f>
        <v>0</v>
      </c>
      <c r="F41" s="97">
        <f>F42+F43+F46+F47</f>
        <v>172000</v>
      </c>
      <c r="G41" s="455"/>
      <c r="H41" s="489"/>
      <c r="I41" s="96"/>
      <c r="J41" s="521"/>
      <c r="K41" s="97">
        <f>K42+K43+K46+K47</f>
        <v>172000</v>
      </c>
      <c r="L41" s="455"/>
      <c r="M41" s="97">
        <f aca="true" t="shared" si="32" ref="M41:X41">M42+M43+M46+M47</f>
        <v>0</v>
      </c>
      <c r="N41" s="97">
        <f t="shared" si="32"/>
        <v>0</v>
      </c>
      <c r="O41" s="97">
        <f t="shared" si="32"/>
        <v>71000</v>
      </c>
      <c r="P41" s="97">
        <f t="shared" si="32"/>
        <v>0</v>
      </c>
      <c r="Q41" s="97">
        <f t="shared" si="32"/>
        <v>20000</v>
      </c>
      <c r="R41" s="97">
        <f t="shared" si="32"/>
        <v>0</v>
      </c>
      <c r="S41" s="97">
        <f t="shared" si="32"/>
        <v>0</v>
      </c>
      <c r="T41" s="97">
        <f t="shared" si="32"/>
        <v>10000</v>
      </c>
      <c r="U41" s="97">
        <f t="shared" si="32"/>
        <v>0</v>
      </c>
      <c r="V41" s="97">
        <f t="shared" si="32"/>
        <v>0</v>
      </c>
      <c r="W41" s="97">
        <f t="shared" si="32"/>
        <v>51000</v>
      </c>
      <c r="X41" s="97">
        <f t="shared" si="32"/>
        <v>20000</v>
      </c>
      <c r="Y41" s="122">
        <f t="shared" si="4"/>
        <v>172000</v>
      </c>
      <c r="Z41" s="153">
        <f t="shared" si="5"/>
        <v>0</v>
      </c>
      <c r="AA41" s="180"/>
      <c r="AB41" s="180"/>
      <c r="AC41" s="180"/>
      <c r="AD41" s="110">
        <f t="shared" si="27"/>
        <v>71000</v>
      </c>
      <c r="AE41" s="130">
        <f t="shared" si="13"/>
        <v>0.4127906976744186</v>
      </c>
      <c r="AF41" s="110">
        <f t="shared" si="28"/>
        <v>20000</v>
      </c>
      <c r="AG41" s="130">
        <f t="shared" si="14"/>
        <v>0.11627906976744186</v>
      </c>
      <c r="AH41" s="110">
        <f t="shared" si="29"/>
        <v>10000</v>
      </c>
      <c r="AI41" s="130">
        <f t="shared" si="15"/>
        <v>0.05813953488372093</v>
      </c>
      <c r="AJ41" s="110">
        <f t="shared" si="30"/>
        <v>71000</v>
      </c>
      <c r="AK41" s="130">
        <f t="shared" si="16"/>
        <v>0.4127906976744186</v>
      </c>
      <c r="AL41" s="111">
        <f t="shared" si="10"/>
        <v>172000</v>
      </c>
      <c r="AM41" s="95"/>
      <c r="AN41" s="95"/>
      <c r="AO41" s="95"/>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row>
    <row r="42" spans="1:123" s="10" customFormat="1" ht="28.5" customHeight="1" hidden="1">
      <c r="A42" s="9"/>
      <c r="B42" s="64" t="s">
        <v>12</v>
      </c>
      <c r="C42" s="63" t="s">
        <v>348</v>
      </c>
      <c r="D42" s="14">
        <v>0</v>
      </c>
      <c r="E42" s="14"/>
      <c r="F42" s="112">
        <f aca="true" t="shared" si="33" ref="F42:F50">D42-E42</f>
        <v>0</v>
      </c>
      <c r="G42" s="441"/>
      <c r="H42" s="483" t="s">
        <v>257</v>
      </c>
      <c r="I42" s="14">
        <v>0</v>
      </c>
      <c r="J42" s="518"/>
      <c r="K42" s="112">
        <f t="shared" si="19"/>
        <v>0</v>
      </c>
      <c r="L42" s="441"/>
      <c r="M42" s="14"/>
      <c r="N42" s="14"/>
      <c r="O42" s="14"/>
      <c r="P42" s="14"/>
      <c r="Q42" s="14"/>
      <c r="R42" s="14"/>
      <c r="S42" s="14"/>
      <c r="T42" s="14"/>
      <c r="U42" s="14"/>
      <c r="V42" s="14"/>
      <c r="W42" s="14"/>
      <c r="X42" s="14"/>
      <c r="Y42" s="112">
        <f t="shared" si="4"/>
        <v>0</v>
      </c>
      <c r="Z42" s="117">
        <f t="shared" si="5"/>
        <v>0</v>
      </c>
      <c r="AA42" s="179"/>
      <c r="AB42" s="179"/>
      <c r="AC42" s="179"/>
      <c r="AD42" s="26">
        <f t="shared" si="27"/>
        <v>0</v>
      </c>
      <c r="AE42" s="132" t="e">
        <f t="shared" si="13"/>
        <v>#DIV/0!</v>
      </c>
      <c r="AF42" s="26">
        <f t="shared" si="28"/>
        <v>0</v>
      </c>
      <c r="AG42" s="132" t="e">
        <f t="shared" si="14"/>
        <v>#DIV/0!</v>
      </c>
      <c r="AH42" s="26">
        <f t="shared" si="29"/>
        <v>0</v>
      </c>
      <c r="AI42" s="132" t="e">
        <f t="shared" si="15"/>
        <v>#DIV/0!</v>
      </c>
      <c r="AJ42" s="26">
        <f t="shared" si="30"/>
        <v>0</v>
      </c>
      <c r="AK42" s="132" t="e">
        <f t="shared" si="16"/>
        <v>#DIV/0!</v>
      </c>
      <c r="AL42" s="38">
        <f t="shared" si="10"/>
        <v>0</v>
      </c>
      <c r="AM42" s="9"/>
      <c r="AN42" s="9"/>
      <c r="AO42" s="9"/>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row>
    <row r="43" spans="1:123" s="10" customFormat="1" ht="33" customHeight="1">
      <c r="A43" s="9"/>
      <c r="B43" s="65" t="s">
        <v>13</v>
      </c>
      <c r="C43" s="67" t="s">
        <v>349</v>
      </c>
      <c r="D43" s="14">
        <v>60000</v>
      </c>
      <c r="E43" s="14"/>
      <c r="F43" s="112">
        <f t="shared" si="33"/>
        <v>60000</v>
      </c>
      <c r="G43" s="441"/>
      <c r="H43" s="483" t="s">
        <v>258</v>
      </c>
      <c r="I43" s="14"/>
      <c r="J43" s="518"/>
      <c r="K43" s="112">
        <f>SUM(K44:K45)</f>
        <v>60000</v>
      </c>
      <c r="L43" s="441"/>
      <c r="M43" s="112">
        <f aca="true" t="shared" si="34" ref="M43:X43">SUM(M44:M45)</f>
        <v>0</v>
      </c>
      <c r="N43" s="112">
        <f t="shared" si="34"/>
        <v>0</v>
      </c>
      <c r="O43" s="112">
        <f t="shared" si="34"/>
        <v>20000</v>
      </c>
      <c r="P43" s="112">
        <f t="shared" si="34"/>
        <v>0</v>
      </c>
      <c r="Q43" s="112">
        <f t="shared" si="34"/>
        <v>20000</v>
      </c>
      <c r="R43" s="112">
        <f t="shared" si="34"/>
        <v>0</v>
      </c>
      <c r="S43" s="112">
        <f t="shared" si="34"/>
        <v>0</v>
      </c>
      <c r="T43" s="112">
        <f t="shared" si="34"/>
        <v>0</v>
      </c>
      <c r="U43" s="112">
        <f t="shared" si="34"/>
        <v>0</v>
      </c>
      <c r="V43" s="112">
        <f t="shared" si="34"/>
        <v>0</v>
      </c>
      <c r="W43" s="112">
        <f t="shared" si="34"/>
        <v>0</v>
      </c>
      <c r="X43" s="112">
        <f t="shared" si="34"/>
        <v>20000</v>
      </c>
      <c r="Y43" s="112">
        <f t="shared" si="4"/>
        <v>60000</v>
      </c>
      <c r="Z43" s="117">
        <f t="shared" si="5"/>
        <v>0</v>
      </c>
      <c r="AA43" s="179"/>
      <c r="AB43" s="179"/>
      <c r="AC43" s="179"/>
      <c r="AD43" s="26">
        <f t="shared" si="27"/>
        <v>20000</v>
      </c>
      <c r="AE43" s="132">
        <f t="shared" si="13"/>
        <v>0.3333333333333333</v>
      </c>
      <c r="AF43" s="26">
        <f t="shared" si="28"/>
        <v>20000</v>
      </c>
      <c r="AG43" s="132">
        <f t="shared" si="14"/>
        <v>0.3333333333333333</v>
      </c>
      <c r="AH43" s="26">
        <f t="shared" si="29"/>
        <v>0</v>
      </c>
      <c r="AI43" s="132">
        <f t="shared" si="15"/>
        <v>0</v>
      </c>
      <c r="AJ43" s="26">
        <f t="shared" si="30"/>
        <v>20000</v>
      </c>
      <c r="AK43" s="132">
        <f t="shared" si="16"/>
        <v>0.3333333333333333</v>
      </c>
      <c r="AL43" s="38">
        <f t="shared" si="10"/>
        <v>60000</v>
      </c>
      <c r="AM43" s="9"/>
      <c r="AN43" s="9"/>
      <c r="AO43" s="9"/>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row>
    <row r="44" spans="1:123" s="10" customFormat="1" ht="39" customHeight="1">
      <c r="A44" s="9"/>
      <c r="B44" s="60" t="s">
        <v>170</v>
      </c>
      <c r="C44" s="85" t="s">
        <v>350</v>
      </c>
      <c r="D44" s="14">
        <v>0</v>
      </c>
      <c r="E44" s="14"/>
      <c r="F44" s="112">
        <f t="shared" si="33"/>
        <v>0</v>
      </c>
      <c r="G44" s="441"/>
      <c r="H44" s="483" t="s">
        <v>257</v>
      </c>
      <c r="I44" s="14">
        <v>0</v>
      </c>
      <c r="J44" s="518"/>
      <c r="K44" s="14">
        <f t="shared" si="19"/>
        <v>0</v>
      </c>
      <c r="L44" s="441"/>
      <c r="M44" s="14"/>
      <c r="N44" s="14"/>
      <c r="O44" s="14"/>
      <c r="P44" s="14"/>
      <c r="Q44" s="14"/>
      <c r="R44" s="14"/>
      <c r="S44" s="14"/>
      <c r="T44" s="14"/>
      <c r="U44" s="14"/>
      <c r="V44" s="14"/>
      <c r="W44" s="14"/>
      <c r="X44" s="14"/>
      <c r="Y44" s="112">
        <f t="shared" si="4"/>
        <v>0</v>
      </c>
      <c r="Z44" s="117">
        <f t="shared" si="5"/>
        <v>0</v>
      </c>
      <c r="AA44" s="179"/>
      <c r="AB44" s="179"/>
      <c r="AC44" s="179"/>
      <c r="AD44" s="26">
        <f t="shared" si="27"/>
        <v>0</v>
      </c>
      <c r="AE44" s="132" t="e">
        <f t="shared" si="13"/>
        <v>#DIV/0!</v>
      </c>
      <c r="AF44" s="26">
        <f t="shared" si="28"/>
        <v>0</v>
      </c>
      <c r="AG44" s="132" t="e">
        <f t="shared" si="14"/>
        <v>#DIV/0!</v>
      </c>
      <c r="AH44" s="26">
        <f t="shared" si="29"/>
        <v>0</v>
      </c>
      <c r="AI44" s="132" t="e">
        <f t="shared" si="15"/>
        <v>#DIV/0!</v>
      </c>
      <c r="AJ44" s="26">
        <f t="shared" si="30"/>
        <v>0</v>
      </c>
      <c r="AK44" s="132" t="e">
        <f t="shared" si="16"/>
        <v>#DIV/0!</v>
      </c>
      <c r="AL44" s="38">
        <f t="shared" si="10"/>
        <v>0</v>
      </c>
      <c r="AM44" s="9"/>
      <c r="AN44" s="9"/>
      <c r="AO44" s="9"/>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row>
    <row r="45" spans="1:123" s="10" customFormat="1" ht="40.5" customHeight="1">
      <c r="A45" s="9"/>
      <c r="B45" s="60" t="s">
        <v>171</v>
      </c>
      <c r="C45" s="85" t="s">
        <v>351</v>
      </c>
      <c r="D45" s="14">
        <v>60000</v>
      </c>
      <c r="E45" s="14"/>
      <c r="F45" s="112">
        <f t="shared" si="33"/>
        <v>60000</v>
      </c>
      <c r="G45" s="441"/>
      <c r="H45" s="484" t="s">
        <v>172</v>
      </c>
      <c r="I45" s="14">
        <v>20000</v>
      </c>
      <c r="J45" s="518" t="s">
        <v>95</v>
      </c>
      <c r="K45" s="14">
        <f t="shared" si="19"/>
        <v>60000</v>
      </c>
      <c r="L45" s="441"/>
      <c r="M45" s="14"/>
      <c r="N45" s="14"/>
      <c r="O45" s="14">
        <f>$I45</f>
        <v>20000</v>
      </c>
      <c r="P45" s="14"/>
      <c r="Q45" s="14">
        <f>$I45</f>
        <v>20000</v>
      </c>
      <c r="R45" s="14"/>
      <c r="S45" s="14"/>
      <c r="T45" s="14"/>
      <c r="U45" s="14"/>
      <c r="V45" s="14">
        <v>0</v>
      </c>
      <c r="W45" s="14"/>
      <c r="X45" s="14">
        <f>$I45</f>
        <v>20000</v>
      </c>
      <c r="Y45" s="112">
        <f t="shared" si="4"/>
        <v>60000</v>
      </c>
      <c r="Z45" s="117">
        <f t="shared" si="5"/>
        <v>0</v>
      </c>
      <c r="AA45" s="179"/>
      <c r="AB45" s="179"/>
      <c r="AC45" s="179"/>
      <c r="AD45" s="26">
        <f t="shared" si="27"/>
        <v>20000</v>
      </c>
      <c r="AE45" s="132">
        <f t="shared" si="13"/>
        <v>0.3333333333333333</v>
      </c>
      <c r="AF45" s="26">
        <f t="shared" si="28"/>
        <v>20000</v>
      </c>
      <c r="AG45" s="132">
        <f t="shared" si="14"/>
        <v>0.3333333333333333</v>
      </c>
      <c r="AH45" s="26">
        <f t="shared" si="29"/>
        <v>0</v>
      </c>
      <c r="AI45" s="132">
        <f t="shared" si="15"/>
        <v>0</v>
      </c>
      <c r="AJ45" s="26">
        <f t="shared" si="30"/>
        <v>20000</v>
      </c>
      <c r="AK45" s="132">
        <f t="shared" si="16"/>
        <v>0.3333333333333333</v>
      </c>
      <c r="AL45" s="38">
        <f t="shared" si="10"/>
        <v>60000</v>
      </c>
      <c r="AM45" s="9"/>
      <c r="AN45" s="9"/>
      <c r="AO45" s="9"/>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row>
    <row r="46" spans="1:123" s="10" customFormat="1" ht="28.5" customHeight="1">
      <c r="A46" s="9"/>
      <c r="B46" s="68" t="s">
        <v>111</v>
      </c>
      <c r="C46" s="121" t="s">
        <v>249</v>
      </c>
      <c r="D46" s="14">
        <v>10000</v>
      </c>
      <c r="E46" s="14"/>
      <c r="F46" s="112">
        <f t="shared" si="33"/>
        <v>10000</v>
      </c>
      <c r="G46" s="441"/>
      <c r="H46" s="483" t="s">
        <v>107</v>
      </c>
      <c r="I46" s="14">
        <v>10000</v>
      </c>
      <c r="J46" s="518" t="s">
        <v>93</v>
      </c>
      <c r="K46" s="112">
        <f t="shared" si="19"/>
        <v>10000</v>
      </c>
      <c r="L46" s="441" t="s">
        <v>629</v>
      </c>
      <c r="M46" s="14"/>
      <c r="N46" s="14"/>
      <c r="O46" s="14"/>
      <c r="P46" s="14"/>
      <c r="Q46" s="14"/>
      <c r="R46" s="14"/>
      <c r="S46" s="14"/>
      <c r="T46" s="14">
        <f>$I46</f>
        <v>10000</v>
      </c>
      <c r="U46" s="14"/>
      <c r="V46" s="14"/>
      <c r="W46" s="14"/>
      <c r="X46" s="14"/>
      <c r="Y46" s="112">
        <f t="shared" si="4"/>
        <v>10000</v>
      </c>
      <c r="Z46" s="117">
        <f t="shared" si="5"/>
        <v>0</v>
      </c>
      <c r="AA46" s="179"/>
      <c r="AB46" s="179"/>
      <c r="AC46" s="179"/>
      <c r="AD46" s="26">
        <f t="shared" si="27"/>
        <v>0</v>
      </c>
      <c r="AE46" s="132">
        <f t="shared" si="13"/>
        <v>0</v>
      </c>
      <c r="AF46" s="26">
        <f t="shared" si="28"/>
        <v>0</v>
      </c>
      <c r="AG46" s="132">
        <f t="shared" si="14"/>
        <v>0</v>
      </c>
      <c r="AH46" s="26">
        <f t="shared" si="29"/>
        <v>10000</v>
      </c>
      <c r="AI46" s="132">
        <f t="shared" si="15"/>
        <v>1</v>
      </c>
      <c r="AJ46" s="26">
        <f t="shared" si="30"/>
        <v>0</v>
      </c>
      <c r="AK46" s="132">
        <f t="shared" si="16"/>
        <v>0</v>
      </c>
      <c r="AL46" s="38">
        <f t="shared" si="10"/>
        <v>10000</v>
      </c>
      <c r="AM46" s="9"/>
      <c r="AN46" s="9"/>
      <c r="AO46" s="9"/>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row>
    <row r="47" spans="1:123" s="10" customFormat="1" ht="28.5" customHeight="1">
      <c r="A47" s="9"/>
      <c r="B47" s="68" t="s">
        <v>112</v>
      </c>
      <c r="C47" s="121" t="s">
        <v>248</v>
      </c>
      <c r="D47" s="196">
        <v>102000</v>
      </c>
      <c r="E47" s="196"/>
      <c r="F47" s="112">
        <f t="shared" si="33"/>
        <v>102000</v>
      </c>
      <c r="G47" s="456"/>
      <c r="H47" s="490" t="s">
        <v>108</v>
      </c>
      <c r="I47" s="14">
        <v>102000</v>
      </c>
      <c r="J47" s="518" t="s">
        <v>93</v>
      </c>
      <c r="K47" s="112">
        <f>SUM(K48:K50)</f>
        <v>102000</v>
      </c>
      <c r="L47" s="441"/>
      <c r="M47" s="112">
        <f aca="true" t="shared" si="35" ref="M47:X47">SUM(M48:M50)</f>
        <v>0</v>
      </c>
      <c r="N47" s="112">
        <f t="shared" si="35"/>
        <v>0</v>
      </c>
      <c r="O47" s="112">
        <f t="shared" si="35"/>
        <v>51000</v>
      </c>
      <c r="P47" s="112">
        <f t="shared" si="35"/>
        <v>0</v>
      </c>
      <c r="Q47" s="112">
        <f t="shared" si="35"/>
        <v>0</v>
      </c>
      <c r="R47" s="112">
        <f t="shared" si="35"/>
        <v>0</v>
      </c>
      <c r="S47" s="112">
        <f t="shared" si="35"/>
        <v>0</v>
      </c>
      <c r="T47" s="112">
        <f t="shared" si="35"/>
        <v>0</v>
      </c>
      <c r="U47" s="112">
        <f t="shared" si="35"/>
        <v>0</v>
      </c>
      <c r="V47" s="112">
        <f t="shared" si="35"/>
        <v>0</v>
      </c>
      <c r="W47" s="112">
        <f t="shared" si="35"/>
        <v>51000</v>
      </c>
      <c r="X47" s="112">
        <f t="shared" si="35"/>
        <v>0</v>
      </c>
      <c r="Y47" s="112">
        <f t="shared" si="4"/>
        <v>102000</v>
      </c>
      <c r="Z47" s="117">
        <f t="shared" si="5"/>
        <v>0</v>
      </c>
      <c r="AA47" s="179"/>
      <c r="AB47" s="179"/>
      <c r="AC47" s="179"/>
      <c r="AD47" s="26">
        <f t="shared" si="27"/>
        <v>51000</v>
      </c>
      <c r="AE47" s="132">
        <f t="shared" si="13"/>
        <v>0.5</v>
      </c>
      <c r="AF47" s="26">
        <f t="shared" si="28"/>
        <v>0</v>
      </c>
      <c r="AG47" s="132">
        <f t="shared" si="14"/>
        <v>0</v>
      </c>
      <c r="AH47" s="26">
        <f t="shared" si="29"/>
        <v>0</v>
      </c>
      <c r="AI47" s="132">
        <f t="shared" si="15"/>
        <v>0</v>
      </c>
      <c r="AJ47" s="26">
        <f t="shared" si="30"/>
        <v>51000</v>
      </c>
      <c r="AK47" s="132">
        <f t="shared" si="16"/>
        <v>0.5</v>
      </c>
      <c r="AL47" s="38">
        <f t="shared" si="10"/>
        <v>102000</v>
      </c>
      <c r="AM47" s="9"/>
      <c r="AN47" s="9"/>
      <c r="AO47" s="9"/>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row>
    <row r="48" spans="1:123" s="10" customFormat="1" ht="28.5" customHeight="1">
      <c r="A48" s="9"/>
      <c r="B48" s="86" t="s">
        <v>179</v>
      </c>
      <c r="C48" s="87" t="s">
        <v>247</v>
      </c>
      <c r="D48" s="196"/>
      <c r="E48" s="196"/>
      <c r="F48" s="112">
        <f t="shared" si="33"/>
        <v>0</v>
      </c>
      <c r="G48" s="456"/>
      <c r="H48" s="490"/>
      <c r="I48" s="14"/>
      <c r="J48" s="518"/>
      <c r="K48" s="112"/>
      <c r="L48" s="441"/>
      <c r="M48" s="112"/>
      <c r="N48" s="112"/>
      <c r="O48" s="112"/>
      <c r="P48" s="112"/>
      <c r="Q48" s="112"/>
      <c r="R48" s="112"/>
      <c r="S48" s="112"/>
      <c r="T48" s="112"/>
      <c r="U48" s="112"/>
      <c r="V48" s="112"/>
      <c r="W48" s="112"/>
      <c r="X48" s="112"/>
      <c r="Y48" s="112">
        <f t="shared" si="4"/>
        <v>0</v>
      </c>
      <c r="Z48" s="117">
        <f t="shared" si="5"/>
        <v>0</v>
      </c>
      <c r="AA48" s="179"/>
      <c r="AB48" s="179"/>
      <c r="AC48" s="179"/>
      <c r="AD48" s="26">
        <f t="shared" si="27"/>
        <v>0</v>
      </c>
      <c r="AE48" s="132" t="e">
        <f t="shared" si="13"/>
        <v>#DIV/0!</v>
      </c>
      <c r="AF48" s="26">
        <f t="shared" si="28"/>
        <v>0</v>
      </c>
      <c r="AG48" s="132" t="e">
        <f t="shared" si="14"/>
        <v>#DIV/0!</v>
      </c>
      <c r="AH48" s="26">
        <f t="shared" si="29"/>
        <v>0</v>
      </c>
      <c r="AI48" s="132" t="e">
        <f t="shared" si="15"/>
        <v>#DIV/0!</v>
      </c>
      <c r="AJ48" s="26">
        <f t="shared" si="30"/>
        <v>0</v>
      </c>
      <c r="AK48" s="132" t="e">
        <f t="shared" si="16"/>
        <v>#DIV/0!</v>
      </c>
      <c r="AL48" s="38">
        <f t="shared" si="10"/>
        <v>0</v>
      </c>
      <c r="AM48" s="9"/>
      <c r="AN48" s="9"/>
      <c r="AO48" s="9"/>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row>
    <row r="49" spans="1:123" s="10" customFormat="1" ht="35.25" customHeight="1">
      <c r="A49" s="9"/>
      <c r="B49" s="86" t="s">
        <v>180</v>
      </c>
      <c r="C49" s="87" t="s">
        <v>618</v>
      </c>
      <c r="D49" s="196">
        <v>50000</v>
      </c>
      <c r="E49" s="196"/>
      <c r="F49" s="112">
        <f t="shared" si="33"/>
        <v>50000</v>
      </c>
      <c r="G49" s="456" t="s">
        <v>518</v>
      </c>
      <c r="H49" s="490"/>
      <c r="I49" s="14">
        <f>5*5000</f>
        <v>25000</v>
      </c>
      <c r="J49" s="518" t="s">
        <v>94</v>
      </c>
      <c r="K49" s="14">
        <f t="shared" si="19"/>
        <v>50000</v>
      </c>
      <c r="L49" s="441"/>
      <c r="M49" s="14"/>
      <c r="N49" s="14"/>
      <c r="O49" s="14">
        <f>$I49</f>
        <v>25000</v>
      </c>
      <c r="P49" s="14"/>
      <c r="Q49" s="14"/>
      <c r="R49" s="14"/>
      <c r="S49" s="14">
        <v>0</v>
      </c>
      <c r="T49" s="14"/>
      <c r="U49" s="14">
        <v>0</v>
      </c>
      <c r="V49" s="14"/>
      <c r="W49" s="14">
        <f>$I49</f>
        <v>25000</v>
      </c>
      <c r="X49" s="14"/>
      <c r="Y49" s="112">
        <f t="shared" si="4"/>
        <v>50000</v>
      </c>
      <c r="Z49" s="117">
        <f t="shared" si="5"/>
        <v>0</v>
      </c>
      <c r="AA49" s="179"/>
      <c r="AB49" s="179"/>
      <c r="AC49" s="179"/>
      <c r="AD49" s="26">
        <f t="shared" si="27"/>
        <v>25000</v>
      </c>
      <c r="AE49" s="132">
        <f t="shared" si="13"/>
        <v>0.5</v>
      </c>
      <c r="AF49" s="26">
        <f t="shared" si="28"/>
        <v>0</v>
      </c>
      <c r="AG49" s="132">
        <f t="shared" si="14"/>
        <v>0</v>
      </c>
      <c r="AH49" s="26">
        <f t="shared" si="29"/>
        <v>0</v>
      </c>
      <c r="AI49" s="132">
        <f t="shared" si="15"/>
        <v>0</v>
      </c>
      <c r="AJ49" s="26">
        <f t="shared" si="30"/>
        <v>25000</v>
      </c>
      <c r="AK49" s="132">
        <f t="shared" si="16"/>
        <v>0.5</v>
      </c>
      <c r="AL49" s="38">
        <f t="shared" si="10"/>
        <v>50000</v>
      </c>
      <c r="AM49" s="9"/>
      <c r="AN49" s="9"/>
      <c r="AO49" s="9"/>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row>
    <row r="50" spans="1:123" s="10" customFormat="1" ht="28.5" customHeight="1">
      <c r="A50" s="9"/>
      <c r="B50" s="86" t="s">
        <v>203</v>
      </c>
      <c r="C50" s="87" t="s">
        <v>352</v>
      </c>
      <c r="D50" s="196">
        <v>52000</v>
      </c>
      <c r="E50" s="196"/>
      <c r="F50" s="112">
        <f t="shared" si="33"/>
        <v>52000</v>
      </c>
      <c r="G50" s="456" t="s">
        <v>520</v>
      </c>
      <c r="H50" s="490"/>
      <c r="I50" s="14">
        <f>5*650*8</f>
        <v>26000</v>
      </c>
      <c r="J50" s="518" t="s">
        <v>94</v>
      </c>
      <c r="K50" s="14">
        <f t="shared" si="19"/>
        <v>52000</v>
      </c>
      <c r="L50" s="441"/>
      <c r="M50" s="14"/>
      <c r="N50" s="14"/>
      <c r="O50" s="14">
        <f>$I50</f>
        <v>26000</v>
      </c>
      <c r="P50" s="14"/>
      <c r="Q50" s="14"/>
      <c r="R50" s="14"/>
      <c r="S50" s="14">
        <v>0</v>
      </c>
      <c r="T50" s="14"/>
      <c r="U50" s="14">
        <v>0</v>
      </c>
      <c r="V50" s="14"/>
      <c r="W50" s="14">
        <f>$I50</f>
        <v>26000</v>
      </c>
      <c r="X50" s="14"/>
      <c r="Y50" s="112">
        <f t="shared" si="4"/>
        <v>52000</v>
      </c>
      <c r="Z50" s="117">
        <f t="shared" si="5"/>
        <v>0</v>
      </c>
      <c r="AA50" s="179"/>
      <c r="AB50" s="179"/>
      <c r="AC50" s="179"/>
      <c r="AD50" s="26">
        <f t="shared" si="27"/>
        <v>26000</v>
      </c>
      <c r="AE50" s="132">
        <f t="shared" si="13"/>
        <v>0.5</v>
      </c>
      <c r="AF50" s="26">
        <f t="shared" si="28"/>
        <v>0</v>
      </c>
      <c r="AG50" s="132">
        <f t="shared" si="14"/>
        <v>0</v>
      </c>
      <c r="AH50" s="26">
        <f t="shared" si="29"/>
        <v>0</v>
      </c>
      <c r="AI50" s="132">
        <f t="shared" si="15"/>
        <v>0</v>
      </c>
      <c r="AJ50" s="26">
        <f t="shared" si="30"/>
        <v>26000</v>
      </c>
      <c r="AK50" s="132">
        <f t="shared" si="16"/>
        <v>0.5</v>
      </c>
      <c r="AL50" s="38">
        <f t="shared" si="10"/>
        <v>52000</v>
      </c>
      <c r="AM50" s="9"/>
      <c r="AN50" s="9"/>
      <c r="AO50" s="9"/>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row>
    <row r="51" spans="1:123" s="10" customFormat="1" ht="28.5" customHeight="1">
      <c r="A51" s="57"/>
      <c r="B51" s="684" t="s">
        <v>353</v>
      </c>
      <c r="C51" s="685"/>
      <c r="D51" s="183">
        <v>387200</v>
      </c>
      <c r="E51" s="185">
        <f>E52+E57</f>
        <v>51075.58</v>
      </c>
      <c r="F51" s="185">
        <f>F52+F57</f>
        <v>76600</v>
      </c>
      <c r="G51" s="457"/>
      <c r="H51" s="491"/>
      <c r="I51" s="185"/>
      <c r="J51" s="522"/>
      <c r="K51" s="185">
        <f>K52+K57</f>
        <v>111600</v>
      </c>
      <c r="L51" s="457"/>
      <c r="M51" s="185">
        <f aca="true" t="shared" si="36" ref="M51:X51">M52+M57</f>
        <v>0</v>
      </c>
      <c r="N51" s="185">
        <f t="shared" si="36"/>
        <v>68600</v>
      </c>
      <c r="O51" s="185">
        <f t="shared" si="36"/>
        <v>5000</v>
      </c>
      <c r="P51" s="185">
        <f t="shared" si="36"/>
        <v>0</v>
      </c>
      <c r="Q51" s="185">
        <f t="shared" si="36"/>
        <v>0</v>
      </c>
      <c r="R51" s="185">
        <f t="shared" si="36"/>
        <v>30000</v>
      </c>
      <c r="S51" s="185">
        <f t="shared" si="36"/>
        <v>0</v>
      </c>
      <c r="T51" s="185">
        <f t="shared" si="36"/>
        <v>10000</v>
      </c>
      <c r="U51" s="185">
        <f t="shared" si="36"/>
        <v>0</v>
      </c>
      <c r="V51" s="185">
        <f t="shared" si="36"/>
        <v>0</v>
      </c>
      <c r="W51" s="185">
        <f t="shared" si="36"/>
        <v>0</v>
      </c>
      <c r="X51" s="185">
        <f t="shared" si="36"/>
        <v>8000</v>
      </c>
      <c r="Y51" s="183">
        <f t="shared" si="4"/>
        <v>121600</v>
      </c>
      <c r="Z51" s="183">
        <f>SUM(N51:Y51)</f>
        <v>243200</v>
      </c>
      <c r="AA51" s="183"/>
      <c r="AB51" s="183"/>
      <c r="AC51" s="183">
        <f>SUM(O51:Z51)</f>
        <v>417800</v>
      </c>
      <c r="AD51" s="58">
        <f t="shared" si="27"/>
        <v>73600</v>
      </c>
      <c r="AE51" s="131">
        <f t="shared" si="13"/>
        <v>0.6594982078853047</v>
      </c>
      <c r="AF51" s="58">
        <f t="shared" si="28"/>
        <v>30000</v>
      </c>
      <c r="AG51" s="131">
        <f t="shared" si="14"/>
        <v>0.26881720430107525</v>
      </c>
      <c r="AH51" s="58">
        <f t="shared" si="29"/>
        <v>10000</v>
      </c>
      <c r="AI51" s="131">
        <f t="shared" si="15"/>
        <v>0.08960573476702509</v>
      </c>
      <c r="AJ51" s="58">
        <f t="shared" si="30"/>
        <v>8000</v>
      </c>
      <c r="AK51" s="131">
        <f t="shared" si="16"/>
        <v>0.07168458781362007</v>
      </c>
      <c r="AL51" s="109">
        <f t="shared" si="10"/>
        <v>121600</v>
      </c>
      <c r="AM51" s="57"/>
      <c r="AN51" s="57"/>
      <c r="AO51" s="57"/>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row>
    <row r="52" spans="1:123" s="10" customFormat="1" ht="28.5" customHeight="1">
      <c r="A52" s="77"/>
      <c r="B52" s="80" t="s">
        <v>20</v>
      </c>
      <c r="C52" s="125" t="s">
        <v>246</v>
      </c>
      <c r="D52" s="96"/>
      <c r="E52" s="96"/>
      <c r="F52" s="96"/>
      <c r="G52" s="455"/>
      <c r="H52" s="488"/>
      <c r="I52" s="96"/>
      <c r="J52" s="521"/>
      <c r="K52" s="122">
        <f>SUM(K53:K56)</f>
        <v>0</v>
      </c>
      <c r="L52" s="455"/>
      <c r="M52" s="122">
        <f>SUM(M53:M56)</f>
        <v>0</v>
      </c>
      <c r="N52" s="122">
        <f aca="true" t="shared" si="37" ref="N52:X52">SUM(N53:N56)</f>
        <v>0</v>
      </c>
      <c r="O52" s="122">
        <f t="shared" si="37"/>
        <v>0</v>
      </c>
      <c r="P52" s="122">
        <f t="shared" si="37"/>
        <v>0</v>
      </c>
      <c r="Q52" s="122">
        <f t="shared" si="37"/>
        <v>0</v>
      </c>
      <c r="R52" s="122">
        <f t="shared" si="37"/>
        <v>0</v>
      </c>
      <c r="S52" s="122">
        <f t="shared" si="37"/>
        <v>0</v>
      </c>
      <c r="T52" s="122">
        <f>SUM(T53:T56)</f>
        <v>10000</v>
      </c>
      <c r="U52" s="122">
        <f t="shared" si="37"/>
        <v>0</v>
      </c>
      <c r="V52" s="122">
        <f t="shared" si="37"/>
        <v>0</v>
      </c>
      <c r="W52" s="122">
        <f t="shared" si="37"/>
        <v>0</v>
      </c>
      <c r="X52" s="122">
        <f t="shared" si="37"/>
        <v>0</v>
      </c>
      <c r="Y52" s="122">
        <f>SUM(Y53:Y57)</f>
        <v>121600</v>
      </c>
      <c r="Z52" s="122">
        <f>SUM(Z53:Z57)</f>
        <v>-10000</v>
      </c>
      <c r="AA52" s="423"/>
      <c r="AB52" s="423"/>
      <c r="AC52" s="180"/>
      <c r="AD52" s="110">
        <f t="shared" si="27"/>
        <v>0</v>
      </c>
      <c r="AE52" s="130" t="e">
        <f t="shared" si="13"/>
        <v>#DIV/0!</v>
      </c>
      <c r="AF52" s="110">
        <f t="shared" si="28"/>
        <v>0</v>
      </c>
      <c r="AG52" s="130" t="e">
        <f t="shared" si="14"/>
        <v>#DIV/0!</v>
      </c>
      <c r="AH52" s="110">
        <f t="shared" si="29"/>
        <v>10000</v>
      </c>
      <c r="AI52" s="130" t="e">
        <f t="shared" si="15"/>
        <v>#DIV/0!</v>
      </c>
      <c r="AJ52" s="110">
        <f t="shared" si="30"/>
        <v>0</v>
      </c>
      <c r="AK52" s="130" t="e">
        <f t="shared" si="16"/>
        <v>#DIV/0!</v>
      </c>
      <c r="AL52" s="111">
        <f t="shared" si="10"/>
        <v>10000</v>
      </c>
      <c r="AM52" s="95"/>
      <c r="AN52" s="95"/>
      <c r="AO52" s="95"/>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row>
    <row r="53" spans="1:123" s="10" customFormat="1" ht="28.5" customHeight="1">
      <c r="A53" s="9"/>
      <c r="B53" s="64" t="s">
        <v>30</v>
      </c>
      <c r="C53" s="121" t="s">
        <v>228</v>
      </c>
      <c r="D53" s="14"/>
      <c r="E53" s="14"/>
      <c r="F53" s="14"/>
      <c r="G53" s="441"/>
      <c r="H53" s="483" t="s">
        <v>257</v>
      </c>
      <c r="I53" s="14">
        <v>0</v>
      </c>
      <c r="J53" s="518"/>
      <c r="K53" s="112">
        <f t="shared" si="19"/>
        <v>0</v>
      </c>
      <c r="L53" s="441"/>
      <c r="M53" s="112">
        <f>SUM(M56:M58)</f>
        <v>0</v>
      </c>
      <c r="N53" s="14"/>
      <c r="O53" s="14"/>
      <c r="P53" s="14"/>
      <c r="Q53" s="14"/>
      <c r="R53" s="14"/>
      <c r="S53" s="14"/>
      <c r="T53" s="14"/>
      <c r="U53" s="14"/>
      <c r="V53" s="14"/>
      <c r="W53" s="14"/>
      <c r="X53" s="14"/>
      <c r="Y53" s="112">
        <f aca="true" t="shared" si="38" ref="Y53:Y80">SUM(M53:X53)</f>
        <v>0</v>
      </c>
      <c r="Z53" s="117">
        <f aca="true" t="shared" si="39" ref="Z53:Z88">K53-Y53</f>
        <v>0</v>
      </c>
      <c r="AA53" s="179"/>
      <c r="AB53" s="179"/>
      <c r="AC53" s="179"/>
      <c r="AD53" s="26">
        <f t="shared" si="27"/>
        <v>0</v>
      </c>
      <c r="AE53" s="132" t="e">
        <f t="shared" si="13"/>
        <v>#DIV/0!</v>
      </c>
      <c r="AF53" s="26">
        <f t="shared" si="28"/>
        <v>0</v>
      </c>
      <c r="AG53" s="132" t="e">
        <f t="shared" si="14"/>
        <v>#DIV/0!</v>
      </c>
      <c r="AH53" s="26">
        <f t="shared" si="29"/>
        <v>0</v>
      </c>
      <c r="AI53" s="132" t="e">
        <f t="shared" si="15"/>
        <v>#DIV/0!</v>
      </c>
      <c r="AJ53" s="26">
        <f t="shared" si="30"/>
        <v>0</v>
      </c>
      <c r="AK53" s="132" t="e">
        <f t="shared" si="16"/>
        <v>#DIV/0!</v>
      </c>
      <c r="AL53" s="38">
        <f t="shared" si="10"/>
        <v>0</v>
      </c>
      <c r="AM53" s="9"/>
      <c r="AN53" s="9"/>
      <c r="AO53" s="9"/>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row>
    <row r="54" spans="1:123" s="10" customFormat="1" ht="28.5" customHeight="1" hidden="1">
      <c r="A54" s="9"/>
      <c r="B54" s="86" t="s">
        <v>534</v>
      </c>
      <c r="C54" s="425" t="s">
        <v>578</v>
      </c>
      <c r="D54" s="14"/>
      <c r="E54" s="14"/>
      <c r="F54" s="14"/>
      <c r="G54" s="441"/>
      <c r="H54" s="483"/>
      <c r="I54" s="14">
        <v>0</v>
      </c>
      <c r="J54" s="518" t="s">
        <v>94</v>
      </c>
      <c r="K54" s="112">
        <f t="shared" si="19"/>
        <v>0</v>
      </c>
      <c r="L54" s="441"/>
      <c r="M54" s="14">
        <v>0</v>
      </c>
      <c r="N54" s="14">
        <v>0</v>
      </c>
      <c r="O54" s="14">
        <f>$I54</f>
        <v>0</v>
      </c>
      <c r="P54" s="14">
        <v>0</v>
      </c>
      <c r="Q54" s="14">
        <v>0</v>
      </c>
      <c r="R54" s="14">
        <v>0</v>
      </c>
      <c r="S54" s="14">
        <v>0</v>
      </c>
      <c r="T54" s="14">
        <v>5000</v>
      </c>
      <c r="U54" s="14">
        <v>0</v>
      </c>
      <c r="V54" s="14">
        <v>0</v>
      </c>
      <c r="W54" s="14">
        <v>0</v>
      </c>
      <c r="X54" s="14">
        <v>0</v>
      </c>
      <c r="Y54" s="112">
        <f t="shared" si="38"/>
        <v>5000</v>
      </c>
      <c r="Z54" s="117">
        <f t="shared" si="39"/>
        <v>-5000</v>
      </c>
      <c r="AA54" s="179"/>
      <c r="AB54" s="179"/>
      <c r="AC54" s="179"/>
      <c r="AD54" s="26">
        <f t="shared" si="27"/>
        <v>0</v>
      </c>
      <c r="AE54" s="132" t="e">
        <f t="shared" si="13"/>
        <v>#DIV/0!</v>
      </c>
      <c r="AF54" s="26">
        <f t="shared" si="28"/>
        <v>0</v>
      </c>
      <c r="AG54" s="132" t="e">
        <f t="shared" si="14"/>
        <v>#DIV/0!</v>
      </c>
      <c r="AH54" s="26">
        <f t="shared" si="29"/>
        <v>5000</v>
      </c>
      <c r="AI54" s="132" t="e">
        <f t="shared" si="15"/>
        <v>#DIV/0!</v>
      </c>
      <c r="AJ54" s="26">
        <f t="shared" si="30"/>
        <v>0</v>
      </c>
      <c r="AK54" s="132" t="e">
        <f t="shared" si="16"/>
        <v>#DIV/0!</v>
      </c>
      <c r="AL54" s="38">
        <f t="shared" si="10"/>
        <v>5000</v>
      </c>
      <c r="AM54" s="9"/>
      <c r="AN54" s="9"/>
      <c r="AO54" s="9"/>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row>
    <row r="55" spans="1:123" s="10" customFormat="1" ht="28.5" customHeight="1" hidden="1">
      <c r="A55" s="9"/>
      <c r="B55" s="86" t="s">
        <v>535</v>
      </c>
      <c r="C55" s="425" t="s">
        <v>579</v>
      </c>
      <c r="D55" s="14"/>
      <c r="E55" s="14"/>
      <c r="F55" s="14"/>
      <c r="G55" s="441"/>
      <c r="H55" s="483"/>
      <c r="I55" s="14">
        <v>0</v>
      </c>
      <c r="J55" s="518" t="s">
        <v>94</v>
      </c>
      <c r="K55" s="112">
        <f t="shared" si="19"/>
        <v>0</v>
      </c>
      <c r="L55" s="441"/>
      <c r="M55" s="112"/>
      <c r="N55" s="14"/>
      <c r="O55" s="14">
        <f>$I55</f>
        <v>0</v>
      </c>
      <c r="P55" s="14">
        <v>0</v>
      </c>
      <c r="Q55" s="14">
        <v>0</v>
      </c>
      <c r="R55" s="14">
        <v>0</v>
      </c>
      <c r="S55" s="14">
        <v>0</v>
      </c>
      <c r="T55" s="14">
        <v>5000</v>
      </c>
      <c r="U55" s="14">
        <v>0</v>
      </c>
      <c r="V55" s="14">
        <v>0</v>
      </c>
      <c r="W55" s="14">
        <v>0</v>
      </c>
      <c r="X55" s="14">
        <v>0</v>
      </c>
      <c r="Y55" s="112">
        <f t="shared" si="38"/>
        <v>5000</v>
      </c>
      <c r="Z55" s="117">
        <f t="shared" si="39"/>
        <v>-5000</v>
      </c>
      <c r="AA55" s="179"/>
      <c r="AB55" s="179"/>
      <c r="AC55" s="179"/>
      <c r="AD55" s="26">
        <f t="shared" si="27"/>
        <v>0</v>
      </c>
      <c r="AE55" s="132" t="e">
        <f t="shared" si="13"/>
        <v>#DIV/0!</v>
      </c>
      <c r="AF55" s="26">
        <f t="shared" si="28"/>
        <v>0</v>
      </c>
      <c r="AG55" s="132" t="e">
        <f t="shared" si="14"/>
        <v>#DIV/0!</v>
      </c>
      <c r="AH55" s="26">
        <f t="shared" si="29"/>
        <v>5000</v>
      </c>
      <c r="AI55" s="132" t="e">
        <f t="shared" si="15"/>
        <v>#DIV/0!</v>
      </c>
      <c r="AJ55" s="26">
        <f t="shared" si="30"/>
        <v>0</v>
      </c>
      <c r="AK55" s="132" t="e">
        <f t="shared" si="16"/>
        <v>#DIV/0!</v>
      </c>
      <c r="AL55" s="38">
        <f t="shared" si="10"/>
        <v>5000</v>
      </c>
      <c r="AM55" s="9"/>
      <c r="AN55" s="9"/>
      <c r="AO55" s="9"/>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row>
    <row r="56" spans="1:123" s="10" customFormat="1" ht="28.5" customHeight="1">
      <c r="A56" s="9"/>
      <c r="B56" s="65" t="s">
        <v>31</v>
      </c>
      <c r="C56" s="63" t="s">
        <v>314</v>
      </c>
      <c r="D56" s="14"/>
      <c r="E56" s="14"/>
      <c r="F56" s="14"/>
      <c r="G56" s="441"/>
      <c r="H56" s="484"/>
      <c r="I56" s="14">
        <v>0</v>
      </c>
      <c r="J56" s="518" t="s">
        <v>93</v>
      </c>
      <c r="K56" s="112">
        <f t="shared" si="19"/>
        <v>0</v>
      </c>
      <c r="L56" s="441"/>
      <c r="M56" s="112">
        <f>SUM(M57:M59)</f>
        <v>0</v>
      </c>
      <c r="N56" s="14"/>
      <c r="O56" s="14"/>
      <c r="P56" s="14">
        <v>0</v>
      </c>
      <c r="Q56" s="14"/>
      <c r="R56" s="14"/>
      <c r="S56" s="14"/>
      <c r="T56" s="14">
        <f>$I56</f>
        <v>0</v>
      </c>
      <c r="U56" s="14"/>
      <c r="V56" s="14"/>
      <c r="W56" s="14"/>
      <c r="X56" s="14"/>
      <c r="Y56" s="112">
        <f t="shared" si="38"/>
        <v>0</v>
      </c>
      <c r="Z56" s="117">
        <f t="shared" si="39"/>
        <v>0</v>
      </c>
      <c r="AA56" s="179"/>
      <c r="AB56" s="179"/>
      <c r="AC56" s="179"/>
      <c r="AD56" s="26">
        <f aca="true" t="shared" si="40" ref="AD56:AD73">SUM(M56:O56)</f>
        <v>0</v>
      </c>
      <c r="AE56" s="132" t="e">
        <f t="shared" si="13"/>
        <v>#DIV/0!</v>
      </c>
      <c r="AF56" s="26">
        <f aca="true" t="shared" si="41" ref="AF56:AF73">SUM(P56:R56)</f>
        <v>0</v>
      </c>
      <c r="AG56" s="132" t="e">
        <f t="shared" si="14"/>
        <v>#DIV/0!</v>
      </c>
      <c r="AH56" s="26">
        <f aca="true" t="shared" si="42" ref="AH56:AH89">SUM(S56:U56)</f>
        <v>0</v>
      </c>
      <c r="AI56" s="132" t="e">
        <f t="shared" si="15"/>
        <v>#DIV/0!</v>
      </c>
      <c r="AJ56" s="26">
        <f aca="true" t="shared" si="43" ref="AJ56:AJ73">SUM(V56:X56)</f>
        <v>0</v>
      </c>
      <c r="AK56" s="132" t="e">
        <f t="shared" si="16"/>
        <v>#DIV/0!</v>
      </c>
      <c r="AL56" s="38">
        <f t="shared" si="10"/>
        <v>0</v>
      </c>
      <c r="AM56" s="9"/>
      <c r="AN56" s="9"/>
      <c r="AO56" s="9"/>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row>
    <row r="57" spans="1:123" s="10" customFormat="1" ht="28.5" customHeight="1">
      <c r="A57" s="77"/>
      <c r="B57" s="80" t="s">
        <v>33</v>
      </c>
      <c r="C57" s="137" t="s">
        <v>354</v>
      </c>
      <c r="D57" s="97">
        <f>D58+D63+D64</f>
        <v>148600</v>
      </c>
      <c r="E57" s="97">
        <f>E58+E63+E64</f>
        <v>51075.58</v>
      </c>
      <c r="F57" s="97">
        <f>F58+F63+F64</f>
        <v>76600</v>
      </c>
      <c r="G57" s="458"/>
      <c r="H57" s="488"/>
      <c r="I57" s="96"/>
      <c r="J57" s="521"/>
      <c r="K57" s="97">
        <f>K58+K63+K64</f>
        <v>111600</v>
      </c>
      <c r="L57" s="455"/>
      <c r="M57" s="97">
        <f aca="true" t="shared" si="44" ref="M57:X57">M58+M63+M64</f>
        <v>0</v>
      </c>
      <c r="N57" s="97">
        <f t="shared" si="44"/>
        <v>68600</v>
      </c>
      <c r="O57" s="97">
        <f t="shared" si="44"/>
        <v>5000</v>
      </c>
      <c r="P57" s="97">
        <f t="shared" si="44"/>
        <v>0</v>
      </c>
      <c r="Q57" s="97">
        <f t="shared" si="44"/>
        <v>0</v>
      </c>
      <c r="R57" s="97">
        <f t="shared" si="44"/>
        <v>30000</v>
      </c>
      <c r="S57" s="97">
        <f t="shared" si="44"/>
        <v>0</v>
      </c>
      <c r="T57" s="97">
        <f t="shared" si="44"/>
        <v>0</v>
      </c>
      <c r="U57" s="97">
        <f t="shared" si="44"/>
        <v>0</v>
      </c>
      <c r="V57" s="97">
        <f t="shared" si="44"/>
        <v>0</v>
      </c>
      <c r="W57" s="97">
        <f t="shared" si="44"/>
        <v>0</v>
      </c>
      <c r="X57" s="97">
        <f t="shared" si="44"/>
        <v>8000</v>
      </c>
      <c r="Y57" s="122">
        <f t="shared" si="38"/>
        <v>111600</v>
      </c>
      <c r="Z57" s="153">
        <f t="shared" si="39"/>
        <v>0</v>
      </c>
      <c r="AA57" s="180"/>
      <c r="AB57" s="180"/>
      <c r="AC57" s="180"/>
      <c r="AD57" s="110">
        <f t="shared" si="40"/>
        <v>73600</v>
      </c>
      <c r="AE57" s="130">
        <f t="shared" si="13"/>
        <v>0.6594982078853047</v>
      </c>
      <c r="AF57" s="110">
        <f t="shared" si="41"/>
        <v>30000</v>
      </c>
      <c r="AG57" s="130">
        <f t="shared" si="14"/>
        <v>0.26881720430107525</v>
      </c>
      <c r="AH57" s="110">
        <f t="shared" si="42"/>
        <v>0</v>
      </c>
      <c r="AI57" s="130">
        <f t="shared" si="15"/>
        <v>0</v>
      </c>
      <c r="AJ57" s="110">
        <f t="shared" si="43"/>
        <v>8000</v>
      </c>
      <c r="AK57" s="130">
        <f t="shared" si="16"/>
        <v>0.07168458781362007</v>
      </c>
      <c r="AL57" s="111">
        <f t="shared" si="10"/>
        <v>111600</v>
      </c>
      <c r="AM57" s="95"/>
      <c r="AN57" s="95"/>
      <c r="AO57" s="95"/>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row>
    <row r="58" spans="1:123" s="10" customFormat="1" ht="28.5" customHeight="1">
      <c r="A58" s="9"/>
      <c r="B58" s="68" t="s">
        <v>32</v>
      </c>
      <c r="C58" s="69" t="s">
        <v>355</v>
      </c>
      <c r="D58" s="112">
        <v>0</v>
      </c>
      <c r="E58" s="14"/>
      <c r="F58" s="112">
        <f>F59+F60+F61+F63</f>
        <v>18000</v>
      </c>
      <c r="G58" s="441"/>
      <c r="H58" s="484"/>
      <c r="I58" s="112">
        <f>SUM(I59:I63)</f>
        <v>18000</v>
      </c>
      <c r="J58" s="518"/>
      <c r="K58" s="112">
        <f>SUM(K59:K63)</f>
        <v>18000</v>
      </c>
      <c r="L58" s="441"/>
      <c r="M58" s="112">
        <f aca="true" t="shared" si="45" ref="M58:Y58">SUM(M59:M63)</f>
        <v>0</v>
      </c>
      <c r="N58" s="112">
        <f t="shared" si="45"/>
        <v>14000</v>
      </c>
      <c r="O58" s="112">
        <f t="shared" si="45"/>
        <v>0</v>
      </c>
      <c r="P58" s="112">
        <f t="shared" si="45"/>
        <v>0</v>
      </c>
      <c r="Q58" s="112">
        <f t="shared" si="45"/>
        <v>0</v>
      </c>
      <c r="R58" s="112">
        <f t="shared" si="45"/>
        <v>0</v>
      </c>
      <c r="S58" s="112">
        <f t="shared" si="45"/>
        <v>0</v>
      </c>
      <c r="T58" s="112">
        <f t="shared" si="45"/>
        <v>0</v>
      </c>
      <c r="U58" s="112">
        <f t="shared" si="45"/>
        <v>0</v>
      </c>
      <c r="V58" s="112">
        <f t="shared" si="45"/>
        <v>0</v>
      </c>
      <c r="W58" s="112">
        <f t="shared" si="45"/>
        <v>0</v>
      </c>
      <c r="X58" s="112">
        <f t="shared" si="45"/>
        <v>4000</v>
      </c>
      <c r="Y58" s="112">
        <f t="shared" si="45"/>
        <v>18000</v>
      </c>
      <c r="Z58" s="117">
        <f t="shared" si="39"/>
        <v>0</v>
      </c>
      <c r="AA58" s="179"/>
      <c r="AB58" s="179"/>
      <c r="AC58" s="179"/>
      <c r="AD58" s="26">
        <f t="shared" si="40"/>
        <v>14000</v>
      </c>
      <c r="AE58" s="132">
        <f t="shared" si="13"/>
        <v>0.7777777777777778</v>
      </c>
      <c r="AF58" s="26">
        <f t="shared" si="41"/>
        <v>0</v>
      </c>
      <c r="AG58" s="132">
        <f t="shared" si="14"/>
        <v>0</v>
      </c>
      <c r="AH58" s="26">
        <f t="shared" si="42"/>
        <v>0</v>
      </c>
      <c r="AI58" s="132">
        <f t="shared" si="15"/>
        <v>0</v>
      </c>
      <c r="AJ58" s="26">
        <f t="shared" si="43"/>
        <v>4000</v>
      </c>
      <c r="AK58" s="132">
        <f t="shared" si="16"/>
        <v>0.2222222222222222</v>
      </c>
      <c r="AL58" s="38">
        <f t="shared" si="10"/>
        <v>18000</v>
      </c>
      <c r="AM58" s="9"/>
      <c r="AN58" s="9"/>
      <c r="AO58" s="9"/>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row>
    <row r="59" spans="1:123" s="10" customFormat="1" ht="36" customHeight="1">
      <c r="A59" s="9"/>
      <c r="B59" s="88" t="s">
        <v>181</v>
      </c>
      <c r="C59" s="551" t="s">
        <v>163</v>
      </c>
      <c r="D59" s="14">
        <v>2000</v>
      </c>
      <c r="E59" s="14"/>
      <c r="F59" s="14">
        <f>D59-E59</f>
        <v>2000</v>
      </c>
      <c r="G59" s="441" t="s">
        <v>516</v>
      </c>
      <c r="H59" s="484"/>
      <c r="I59" s="14">
        <v>2000</v>
      </c>
      <c r="J59" s="518" t="s">
        <v>93</v>
      </c>
      <c r="K59" s="14">
        <f t="shared" si="19"/>
        <v>2000</v>
      </c>
      <c r="L59" s="441"/>
      <c r="M59" s="14"/>
      <c r="N59" s="14">
        <f>$I59</f>
        <v>2000</v>
      </c>
      <c r="O59" s="14"/>
      <c r="P59" s="14"/>
      <c r="Q59" s="14"/>
      <c r="R59" s="14"/>
      <c r="S59" s="14"/>
      <c r="T59" s="14"/>
      <c r="U59" s="14"/>
      <c r="V59" s="14"/>
      <c r="W59" s="14"/>
      <c r="X59" s="14">
        <v>0</v>
      </c>
      <c r="Y59" s="112">
        <f t="shared" si="38"/>
        <v>2000</v>
      </c>
      <c r="Z59" s="117">
        <f t="shared" si="39"/>
        <v>0</v>
      </c>
      <c r="AA59" s="179"/>
      <c r="AB59" s="179"/>
      <c r="AC59" s="179"/>
      <c r="AD59" s="26">
        <f t="shared" si="40"/>
        <v>2000</v>
      </c>
      <c r="AE59" s="132">
        <f t="shared" si="13"/>
        <v>1</v>
      </c>
      <c r="AF59" s="26">
        <f t="shared" si="41"/>
        <v>0</v>
      </c>
      <c r="AG59" s="132">
        <f t="shared" si="14"/>
        <v>0</v>
      </c>
      <c r="AH59" s="26">
        <f t="shared" si="42"/>
        <v>0</v>
      </c>
      <c r="AI59" s="132">
        <f t="shared" si="15"/>
        <v>0</v>
      </c>
      <c r="AJ59" s="26">
        <f t="shared" si="43"/>
        <v>0</v>
      </c>
      <c r="AK59" s="132">
        <f t="shared" si="16"/>
        <v>0</v>
      </c>
      <c r="AL59" s="38">
        <f t="shared" si="10"/>
        <v>2000</v>
      </c>
      <c r="AM59" s="9"/>
      <c r="AN59" s="9"/>
      <c r="AO59" s="9"/>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row>
    <row r="60" spans="1:123" s="10" customFormat="1" ht="36" customHeight="1">
      <c r="A60" s="9"/>
      <c r="B60" s="88" t="s">
        <v>182</v>
      </c>
      <c r="C60" s="551" t="s">
        <v>161</v>
      </c>
      <c r="D60" s="14">
        <v>3000</v>
      </c>
      <c r="E60" s="14"/>
      <c r="F60" s="14">
        <f>D60-E60</f>
        <v>3000</v>
      </c>
      <c r="G60" s="441" t="s">
        <v>516</v>
      </c>
      <c r="H60" s="484"/>
      <c r="I60" s="14">
        <v>3000</v>
      </c>
      <c r="J60" s="518" t="s">
        <v>93</v>
      </c>
      <c r="K60" s="14">
        <f t="shared" si="19"/>
        <v>3000</v>
      </c>
      <c r="L60" s="441"/>
      <c r="M60" s="14"/>
      <c r="N60" s="14">
        <f>$I60</f>
        <v>3000</v>
      </c>
      <c r="O60" s="14"/>
      <c r="P60" s="14"/>
      <c r="Q60" s="14"/>
      <c r="R60" s="14"/>
      <c r="S60" s="14"/>
      <c r="T60" s="14"/>
      <c r="U60" s="14"/>
      <c r="V60" s="14"/>
      <c r="W60" s="14"/>
      <c r="X60" s="14">
        <v>0</v>
      </c>
      <c r="Y60" s="112">
        <f t="shared" si="38"/>
        <v>3000</v>
      </c>
      <c r="Z60" s="117">
        <f t="shared" si="39"/>
        <v>0</v>
      </c>
      <c r="AA60" s="179"/>
      <c r="AB60" s="179"/>
      <c r="AC60" s="179"/>
      <c r="AD60" s="26">
        <f t="shared" si="40"/>
        <v>3000</v>
      </c>
      <c r="AE60" s="132">
        <f t="shared" si="13"/>
        <v>1</v>
      </c>
      <c r="AF60" s="26">
        <f t="shared" si="41"/>
        <v>0</v>
      </c>
      <c r="AG60" s="132">
        <f t="shared" si="14"/>
        <v>0</v>
      </c>
      <c r="AH60" s="26">
        <f t="shared" si="42"/>
        <v>0</v>
      </c>
      <c r="AI60" s="132">
        <f t="shared" si="15"/>
        <v>0</v>
      </c>
      <c r="AJ60" s="26">
        <f t="shared" si="43"/>
        <v>0</v>
      </c>
      <c r="AK60" s="132">
        <f t="shared" si="16"/>
        <v>0</v>
      </c>
      <c r="AL60" s="38">
        <f t="shared" si="10"/>
        <v>3000</v>
      </c>
      <c r="AM60" s="9"/>
      <c r="AN60" s="9"/>
      <c r="AO60" s="9"/>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row>
    <row r="61" spans="1:123" s="10" customFormat="1" ht="36" customHeight="1">
      <c r="A61" s="9"/>
      <c r="B61" s="88" t="s">
        <v>183</v>
      </c>
      <c r="C61" s="551" t="s">
        <v>356</v>
      </c>
      <c r="D61" s="14">
        <v>9000</v>
      </c>
      <c r="E61" s="14"/>
      <c r="F61" s="14">
        <v>9000</v>
      </c>
      <c r="G61" s="441" t="s">
        <v>516</v>
      </c>
      <c r="H61" s="484" t="s">
        <v>128</v>
      </c>
      <c r="I61" s="14">
        <v>9000</v>
      </c>
      <c r="J61" s="518" t="s">
        <v>93</v>
      </c>
      <c r="K61" s="14">
        <f t="shared" si="19"/>
        <v>9000</v>
      </c>
      <c r="L61" s="441"/>
      <c r="M61" s="14"/>
      <c r="N61" s="14">
        <f>$I61</f>
        <v>9000</v>
      </c>
      <c r="O61" s="14"/>
      <c r="P61" s="14"/>
      <c r="Q61" s="14"/>
      <c r="R61" s="14"/>
      <c r="S61" s="14"/>
      <c r="T61" s="14"/>
      <c r="U61" s="14"/>
      <c r="V61" s="14"/>
      <c r="W61" s="14"/>
      <c r="X61" s="14">
        <v>0</v>
      </c>
      <c r="Y61" s="112">
        <f t="shared" si="38"/>
        <v>9000</v>
      </c>
      <c r="Z61" s="117">
        <f t="shared" si="39"/>
        <v>0</v>
      </c>
      <c r="AA61" s="179"/>
      <c r="AB61" s="179"/>
      <c r="AC61" s="179"/>
      <c r="AD61" s="26">
        <f t="shared" si="40"/>
        <v>9000</v>
      </c>
      <c r="AE61" s="132">
        <f t="shared" si="13"/>
        <v>1</v>
      </c>
      <c r="AF61" s="26">
        <f t="shared" si="41"/>
        <v>0</v>
      </c>
      <c r="AG61" s="132">
        <f t="shared" si="14"/>
        <v>0</v>
      </c>
      <c r="AH61" s="26">
        <f t="shared" si="42"/>
        <v>0</v>
      </c>
      <c r="AI61" s="132">
        <f t="shared" si="15"/>
        <v>0</v>
      </c>
      <c r="AJ61" s="26">
        <f t="shared" si="43"/>
        <v>0</v>
      </c>
      <c r="AK61" s="132">
        <f t="shared" si="16"/>
        <v>0</v>
      </c>
      <c r="AL61" s="38">
        <f t="shared" si="10"/>
        <v>9000</v>
      </c>
      <c r="AM61" s="9"/>
      <c r="AN61" s="9"/>
      <c r="AO61" s="9"/>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row>
    <row r="62" spans="1:123" s="10" customFormat="1" ht="36" customHeight="1" hidden="1">
      <c r="A62" s="9"/>
      <c r="B62" s="88" t="s">
        <v>184</v>
      </c>
      <c r="C62" s="551" t="s">
        <v>229</v>
      </c>
      <c r="D62" s="14">
        <v>0</v>
      </c>
      <c r="E62" s="14"/>
      <c r="F62" s="112">
        <f>D62-E62</f>
        <v>0</v>
      </c>
      <c r="G62" s="441" t="s">
        <v>516</v>
      </c>
      <c r="H62" s="484"/>
      <c r="I62" s="14"/>
      <c r="J62" s="518"/>
      <c r="K62" s="14">
        <f t="shared" si="19"/>
        <v>0</v>
      </c>
      <c r="L62" s="441"/>
      <c r="M62" s="14"/>
      <c r="N62" s="14"/>
      <c r="O62" s="14"/>
      <c r="P62" s="14"/>
      <c r="Q62" s="14"/>
      <c r="R62" s="14"/>
      <c r="S62" s="14"/>
      <c r="T62" s="14"/>
      <c r="U62" s="14"/>
      <c r="V62" s="14"/>
      <c r="W62" s="14"/>
      <c r="X62" s="14"/>
      <c r="Y62" s="112">
        <f t="shared" si="38"/>
        <v>0</v>
      </c>
      <c r="Z62" s="117">
        <f t="shared" si="39"/>
        <v>0</v>
      </c>
      <c r="AA62" s="179"/>
      <c r="AB62" s="179"/>
      <c r="AC62" s="179"/>
      <c r="AD62" s="26">
        <f t="shared" si="40"/>
        <v>0</v>
      </c>
      <c r="AE62" s="132" t="e">
        <f t="shared" si="13"/>
        <v>#DIV/0!</v>
      </c>
      <c r="AF62" s="26">
        <f t="shared" si="41"/>
        <v>0</v>
      </c>
      <c r="AG62" s="132" t="e">
        <f t="shared" si="14"/>
        <v>#DIV/0!</v>
      </c>
      <c r="AH62" s="26">
        <f t="shared" si="42"/>
        <v>0</v>
      </c>
      <c r="AI62" s="132" t="e">
        <f t="shared" si="15"/>
        <v>#DIV/0!</v>
      </c>
      <c r="AJ62" s="26">
        <f t="shared" si="43"/>
        <v>0</v>
      </c>
      <c r="AK62" s="132" t="e">
        <f t="shared" si="16"/>
        <v>#DIV/0!</v>
      </c>
      <c r="AL62" s="38">
        <f t="shared" si="10"/>
        <v>0</v>
      </c>
      <c r="AM62" s="9"/>
      <c r="AN62" s="9"/>
      <c r="AO62" s="9"/>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row>
    <row r="63" spans="1:123" s="10" customFormat="1" ht="36" customHeight="1">
      <c r="A63" s="9"/>
      <c r="B63" s="68" t="s">
        <v>162</v>
      </c>
      <c r="C63" s="552" t="s">
        <v>110</v>
      </c>
      <c r="D63" s="14">
        <v>4000</v>
      </c>
      <c r="E63" s="14"/>
      <c r="F63" s="112">
        <f>D63-E63</f>
        <v>4000</v>
      </c>
      <c r="G63" s="441"/>
      <c r="H63" s="484" t="s">
        <v>262</v>
      </c>
      <c r="I63" s="14">
        <v>4000</v>
      </c>
      <c r="J63" s="518" t="s">
        <v>93</v>
      </c>
      <c r="K63" s="112">
        <f>I63*J63</f>
        <v>4000</v>
      </c>
      <c r="L63" s="441"/>
      <c r="M63" s="14"/>
      <c r="N63" s="14"/>
      <c r="O63" s="14"/>
      <c r="P63" s="14"/>
      <c r="Q63" s="14"/>
      <c r="R63" s="14"/>
      <c r="S63" s="14"/>
      <c r="T63" s="14"/>
      <c r="U63" s="14"/>
      <c r="V63" s="14"/>
      <c r="W63" s="14"/>
      <c r="X63" s="14">
        <f>$I63</f>
        <v>4000</v>
      </c>
      <c r="Y63" s="112">
        <f t="shared" si="38"/>
        <v>4000</v>
      </c>
      <c r="Z63" s="117">
        <f t="shared" si="39"/>
        <v>0</v>
      </c>
      <c r="AA63" s="179"/>
      <c r="AB63" s="179"/>
      <c r="AC63" s="179"/>
      <c r="AD63" s="26">
        <f t="shared" si="40"/>
        <v>0</v>
      </c>
      <c r="AE63" s="132">
        <f t="shared" si="13"/>
        <v>0</v>
      </c>
      <c r="AF63" s="26">
        <f t="shared" si="41"/>
        <v>0</v>
      </c>
      <c r="AG63" s="132">
        <f t="shared" si="14"/>
        <v>0</v>
      </c>
      <c r="AH63" s="26">
        <f t="shared" si="42"/>
        <v>0</v>
      </c>
      <c r="AI63" s="132">
        <f t="shared" si="15"/>
        <v>0</v>
      </c>
      <c r="AJ63" s="26">
        <f t="shared" si="43"/>
        <v>4000</v>
      </c>
      <c r="AK63" s="132">
        <f t="shared" si="16"/>
        <v>1</v>
      </c>
      <c r="AL63" s="38">
        <f t="shared" si="10"/>
        <v>4000</v>
      </c>
      <c r="AM63" s="9"/>
      <c r="AN63" s="9"/>
      <c r="AO63" s="9"/>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row>
    <row r="64" spans="1:123" s="10" customFormat="1" ht="36" customHeight="1">
      <c r="A64" s="9"/>
      <c r="B64" s="68" t="s">
        <v>127</v>
      </c>
      <c r="C64" s="63" t="s">
        <v>357</v>
      </c>
      <c r="D64" s="112">
        <f>SUM(D65:D71)</f>
        <v>144600</v>
      </c>
      <c r="E64" s="112">
        <f>SUM(E65:E71)</f>
        <v>51075.58</v>
      </c>
      <c r="F64" s="112">
        <f>F65+F66+F67+F68+F69+F72+F73</f>
        <v>54600</v>
      </c>
      <c r="G64" s="441"/>
      <c r="H64" s="484" t="s">
        <v>262</v>
      </c>
      <c r="I64" s="14"/>
      <c r="J64" s="518"/>
      <c r="K64" s="112">
        <f>SUM(K65:K73)</f>
        <v>89600</v>
      </c>
      <c r="L64" s="441"/>
      <c r="M64" s="112">
        <f>SUM(M65:M73)</f>
        <v>0</v>
      </c>
      <c r="N64" s="112">
        <f>SUM(N65:N73)</f>
        <v>54600</v>
      </c>
      <c r="O64" s="112">
        <f>SUM(O65:O73)</f>
        <v>5000</v>
      </c>
      <c r="P64" s="112">
        <f>SUM(P65:P73)</f>
        <v>0</v>
      </c>
      <c r="Q64" s="112">
        <f aca="true" t="shared" si="46" ref="Q64:X64">SUM(Q65:Q71)</f>
        <v>0</v>
      </c>
      <c r="R64" s="112">
        <f>SUM(R65:R73)</f>
        <v>30000</v>
      </c>
      <c r="S64" s="112">
        <f t="shared" si="46"/>
        <v>0</v>
      </c>
      <c r="T64" s="112">
        <f t="shared" si="46"/>
        <v>0</v>
      </c>
      <c r="U64" s="112">
        <f t="shared" si="46"/>
        <v>0</v>
      </c>
      <c r="V64" s="112">
        <f t="shared" si="46"/>
        <v>0</v>
      </c>
      <c r="W64" s="112">
        <f t="shared" si="46"/>
        <v>0</v>
      </c>
      <c r="X64" s="112">
        <f t="shared" si="46"/>
        <v>0</v>
      </c>
      <c r="Y64" s="112">
        <f t="shared" si="38"/>
        <v>89600</v>
      </c>
      <c r="Z64" s="117">
        <f t="shared" si="39"/>
        <v>0</v>
      </c>
      <c r="AA64" s="179"/>
      <c r="AB64" s="179"/>
      <c r="AC64" s="179"/>
      <c r="AD64" s="26">
        <f t="shared" si="40"/>
        <v>59600</v>
      </c>
      <c r="AE64" s="132">
        <f t="shared" si="13"/>
        <v>0.6651785714285714</v>
      </c>
      <c r="AF64" s="26">
        <f t="shared" si="41"/>
        <v>30000</v>
      </c>
      <c r="AG64" s="132">
        <f t="shared" si="14"/>
        <v>0.33482142857142855</v>
      </c>
      <c r="AH64" s="26">
        <f t="shared" si="42"/>
        <v>0</v>
      </c>
      <c r="AI64" s="132">
        <f t="shared" si="15"/>
        <v>0</v>
      </c>
      <c r="AJ64" s="26">
        <f t="shared" si="43"/>
        <v>0</v>
      </c>
      <c r="AK64" s="132">
        <f t="shared" si="16"/>
        <v>0</v>
      </c>
      <c r="AL64" s="38">
        <f t="shared" si="10"/>
        <v>89600</v>
      </c>
      <c r="AM64" s="9"/>
      <c r="AN64" s="9"/>
      <c r="AO64" s="9"/>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row>
    <row r="65" spans="1:123" s="10" customFormat="1" ht="36" customHeight="1">
      <c r="A65" s="9"/>
      <c r="B65" s="88" t="s">
        <v>194</v>
      </c>
      <c r="C65" s="60" t="s">
        <v>230</v>
      </c>
      <c r="D65" s="14">
        <v>1200</v>
      </c>
      <c r="E65" s="14"/>
      <c r="F65" s="14">
        <f>D65-E65</f>
        <v>1200</v>
      </c>
      <c r="G65" s="441" t="s">
        <v>516</v>
      </c>
      <c r="H65" s="484"/>
      <c r="I65" s="14">
        <v>1200</v>
      </c>
      <c r="J65" s="518" t="s">
        <v>93</v>
      </c>
      <c r="K65" s="14">
        <f t="shared" si="19"/>
        <v>1200</v>
      </c>
      <c r="L65" s="441"/>
      <c r="M65" s="14"/>
      <c r="N65" s="14">
        <f aca="true" t="shared" si="47" ref="N65:N71">$I65</f>
        <v>1200</v>
      </c>
      <c r="O65" s="14">
        <v>0</v>
      </c>
      <c r="P65" s="14">
        <v>0</v>
      </c>
      <c r="Q65" s="14">
        <v>0</v>
      </c>
      <c r="R65" s="14">
        <v>0</v>
      </c>
      <c r="S65" s="14">
        <v>0</v>
      </c>
      <c r="T65" s="14">
        <v>0</v>
      </c>
      <c r="U65" s="14">
        <v>0</v>
      </c>
      <c r="V65" s="14">
        <v>0</v>
      </c>
      <c r="W65" s="14">
        <v>0</v>
      </c>
      <c r="X65" s="14">
        <v>0</v>
      </c>
      <c r="Y65" s="112">
        <f t="shared" si="38"/>
        <v>1200</v>
      </c>
      <c r="Z65" s="117">
        <f t="shared" si="39"/>
        <v>0</v>
      </c>
      <c r="AA65" s="179"/>
      <c r="AB65" s="179"/>
      <c r="AC65" s="179"/>
      <c r="AD65" s="26">
        <f t="shared" si="40"/>
        <v>1200</v>
      </c>
      <c r="AE65" s="132">
        <f t="shared" si="13"/>
        <v>1</v>
      </c>
      <c r="AF65" s="26">
        <f t="shared" si="41"/>
        <v>0</v>
      </c>
      <c r="AG65" s="132">
        <f t="shared" si="14"/>
        <v>0</v>
      </c>
      <c r="AH65" s="26">
        <f t="shared" si="42"/>
        <v>0</v>
      </c>
      <c r="AI65" s="132">
        <f t="shared" si="15"/>
        <v>0</v>
      </c>
      <c r="AJ65" s="26">
        <f t="shared" si="43"/>
        <v>0</v>
      </c>
      <c r="AK65" s="132">
        <f t="shared" si="16"/>
        <v>0</v>
      </c>
      <c r="AL65" s="38">
        <f t="shared" si="10"/>
        <v>1200</v>
      </c>
      <c r="AM65" s="9"/>
      <c r="AN65" s="9"/>
      <c r="AO65" s="9"/>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row>
    <row r="66" spans="1:123" s="10" customFormat="1" ht="36" customHeight="1">
      <c r="A66" s="9"/>
      <c r="B66" s="88" t="s">
        <v>193</v>
      </c>
      <c r="C66" s="60" t="s">
        <v>507</v>
      </c>
      <c r="D66" s="14">
        <v>20900</v>
      </c>
      <c r="E66" s="14"/>
      <c r="F66" s="14">
        <f>D66-E66</f>
        <v>20900</v>
      </c>
      <c r="G66" s="441" t="s">
        <v>516</v>
      </c>
      <c r="H66" s="484"/>
      <c r="I66" s="14">
        <v>20900</v>
      </c>
      <c r="J66" s="518" t="s">
        <v>93</v>
      </c>
      <c r="K66" s="14">
        <f t="shared" si="19"/>
        <v>20900</v>
      </c>
      <c r="L66" s="441"/>
      <c r="M66" s="14"/>
      <c r="N66" s="14">
        <f t="shared" si="47"/>
        <v>20900</v>
      </c>
      <c r="O66" s="14">
        <v>0</v>
      </c>
      <c r="P66" s="14">
        <v>0</v>
      </c>
      <c r="Q66" s="14"/>
      <c r="R66" s="14"/>
      <c r="S66" s="14"/>
      <c r="T66" s="14"/>
      <c r="U66" s="14">
        <v>0</v>
      </c>
      <c r="V66" s="14">
        <v>0</v>
      </c>
      <c r="W66" s="14">
        <v>0</v>
      </c>
      <c r="X66" s="14">
        <v>0</v>
      </c>
      <c r="Y66" s="112">
        <f t="shared" si="38"/>
        <v>20900</v>
      </c>
      <c r="Z66" s="117">
        <f t="shared" si="39"/>
        <v>0</v>
      </c>
      <c r="AA66" s="179"/>
      <c r="AB66" s="179"/>
      <c r="AC66" s="179"/>
      <c r="AD66" s="26">
        <f t="shared" si="40"/>
        <v>20900</v>
      </c>
      <c r="AE66" s="132">
        <f t="shared" si="13"/>
        <v>1</v>
      </c>
      <c r="AF66" s="26">
        <f t="shared" si="41"/>
        <v>0</v>
      </c>
      <c r="AG66" s="132">
        <f t="shared" si="14"/>
        <v>0</v>
      </c>
      <c r="AH66" s="26">
        <f t="shared" si="42"/>
        <v>0</v>
      </c>
      <c r="AI66" s="132">
        <f t="shared" si="15"/>
        <v>0</v>
      </c>
      <c r="AJ66" s="26">
        <f t="shared" si="43"/>
        <v>0</v>
      </c>
      <c r="AK66" s="132">
        <f t="shared" si="16"/>
        <v>0</v>
      </c>
      <c r="AL66" s="38">
        <f t="shared" si="10"/>
        <v>20900</v>
      </c>
      <c r="AM66" s="9"/>
      <c r="AN66" s="9"/>
      <c r="AO66" s="9"/>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row>
    <row r="67" spans="1:123" s="10" customFormat="1" ht="36" customHeight="1">
      <c r="A67" s="9"/>
      <c r="B67" s="88" t="s">
        <v>192</v>
      </c>
      <c r="C67" s="60" t="s">
        <v>231</v>
      </c>
      <c r="D67" s="14">
        <v>9000</v>
      </c>
      <c r="E67" s="14"/>
      <c r="F67" s="14">
        <f>D67-E67</f>
        <v>9000</v>
      </c>
      <c r="G67" s="441" t="s">
        <v>516</v>
      </c>
      <c r="H67" s="484" t="s">
        <v>262</v>
      </c>
      <c r="I67" s="14">
        <v>9000</v>
      </c>
      <c r="J67" s="518" t="s">
        <v>486</v>
      </c>
      <c r="K67" s="14">
        <f t="shared" si="19"/>
        <v>9000</v>
      </c>
      <c r="L67" s="441"/>
      <c r="M67" s="14"/>
      <c r="N67" s="14">
        <f t="shared" si="47"/>
        <v>9000</v>
      </c>
      <c r="O67" s="14">
        <v>0</v>
      </c>
      <c r="P67" s="14">
        <v>0</v>
      </c>
      <c r="Q67" s="14"/>
      <c r="R67" s="14"/>
      <c r="S67" s="14"/>
      <c r="T67" s="14"/>
      <c r="U67" s="14">
        <v>0</v>
      </c>
      <c r="V67" s="14">
        <v>0</v>
      </c>
      <c r="W67" s="14">
        <v>0</v>
      </c>
      <c r="X67" s="14">
        <v>0</v>
      </c>
      <c r="Y67" s="112">
        <f t="shared" si="38"/>
        <v>9000</v>
      </c>
      <c r="Z67" s="117">
        <f t="shared" si="39"/>
        <v>0</v>
      </c>
      <c r="AA67" s="179"/>
      <c r="AB67" s="179"/>
      <c r="AC67" s="179"/>
      <c r="AD67" s="26">
        <f t="shared" si="40"/>
        <v>9000</v>
      </c>
      <c r="AE67" s="132">
        <f t="shared" si="13"/>
        <v>1</v>
      </c>
      <c r="AF67" s="26">
        <f t="shared" si="41"/>
        <v>0</v>
      </c>
      <c r="AG67" s="132">
        <f t="shared" si="14"/>
        <v>0</v>
      </c>
      <c r="AH67" s="26">
        <f t="shared" si="42"/>
        <v>0</v>
      </c>
      <c r="AI67" s="132">
        <f t="shared" si="15"/>
        <v>0</v>
      </c>
      <c r="AJ67" s="26">
        <f t="shared" si="43"/>
        <v>0</v>
      </c>
      <c r="AK67" s="132">
        <f t="shared" si="16"/>
        <v>0</v>
      </c>
      <c r="AL67" s="38">
        <f t="shared" si="10"/>
        <v>9000</v>
      </c>
      <c r="AM67" s="9"/>
      <c r="AN67" s="9"/>
      <c r="AO67" s="9"/>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row>
    <row r="68" spans="1:123" s="10" customFormat="1" ht="36" customHeight="1">
      <c r="A68" s="9"/>
      <c r="B68" s="88" t="s">
        <v>191</v>
      </c>
      <c r="C68" s="60" t="s">
        <v>325</v>
      </c>
      <c r="D68" s="14">
        <v>20000</v>
      </c>
      <c r="E68" s="14"/>
      <c r="F68" s="14">
        <f>D68-E68</f>
        <v>20000</v>
      </c>
      <c r="G68" s="441" t="s">
        <v>516</v>
      </c>
      <c r="H68" s="484" t="s">
        <v>128</v>
      </c>
      <c r="I68" s="14">
        <v>20000</v>
      </c>
      <c r="J68" s="518" t="s">
        <v>93</v>
      </c>
      <c r="K68" s="14">
        <f t="shared" si="19"/>
        <v>20000</v>
      </c>
      <c r="L68" s="441"/>
      <c r="M68" s="14"/>
      <c r="N68" s="14">
        <f t="shared" si="47"/>
        <v>20000</v>
      </c>
      <c r="O68" s="14">
        <v>0</v>
      </c>
      <c r="P68" s="14">
        <v>0</v>
      </c>
      <c r="Q68" s="14"/>
      <c r="R68" s="14"/>
      <c r="S68" s="14"/>
      <c r="T68" s="14"/>
      <c r="U68" s="14">
        <v>0</v>
      </c>
      <c r="V68" s="14">
        <v>0</v>
      </c>
      <c r="W68" s="14">
        <v>0</v>
      </c>
      <c r="X68" s="14">
        <v>0</v>
      </c>
      <c r="Y68" s="112">
        <f t="shared" si="38"/>
        <v>20000</v>
      </c>
      <c r="Z68" s="117">
        <f t="shared" si="39"/>
        <v>0</v>
      </c>
      <c r="AA68" s="179"/>
      <c r="AB68" s="179"/>
      <c r="AC68" s="179"/>
      <c r="AD68" s="26">
        <f t="shared" si="40"/>
        <v>20000</v>
      </c>
      <c r="AE68" s="132">
        <f t="shared" si="13"/>
        <v>1</v>
      </c>
      <c r="AF68" s="26">
        <f t="shared" si="41"/>
        <v>0</v>
      </c>
      <c r="AG68" s="132">
        <f t="shared" si="14"/>
        <v>0</v>
      </c>
      <c r="AH68" s="26">
        <f t="shared" si="42"/>
        <v>0</v>
      </c>
      <c r="AI68" s="132">
        <f t="shared" si="15"/>
        <v>0</v>
      </c>
      <c r="AJ68" s="26">
        <f t="shared" si="43"/>
        <v>0</v>
      </c>
      <c r="AK68" s="132">
        <f t="shared" si="16"/>
        <v>0</v>
      </c>
      <c r="AL68" s="38">
        <f t="shared" si="10"/>
        <v>20000</v>
      </c>
      <c r="AM68" s="9"/>
      <c r="AN68" s="9"/>
      <c r="AO68" s="9"/>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row>
    <row r="69" spans="1:123" s="10" customFormat="1" ht="36" customHeight="1">
      <c r="A69" s="9"/>
      <c r="B69" s="88" t="s">
        <v>266</v>
      </c>
      <c r="C69" s="60" t="s">
        <v>358</v>
      </c>
      <c r="D69" s="14">
        <v>3500</v>
      </c>
      <c r="E69" s="14"/>
      <c r="F69" s="14">
        <f>D69-E69</f>
        <v>3500</v>
      </c>
      <c r="G69" s="441" t="s">
        <v>516</v>
      </c>
      <c r="H69" s="484" t="s">
        <v>128</v>
      </c>
      <c r="I69" s="14">
        <v>3500</v>
      </c>
      <c r="J69" s="518" t="s">
        <v>93</v>
      </c>
      <c r="K69" s="14">
        <f t="shared" si="19"/>
        <v>3500</v>
      </c>
      <c r="L69" s="441"/>
      <c r="M69" s="14"/>
      <c r="N69" s="14">
        <f t="shared" si="47"/>
        <v>3500</v>
      </c>
      <c r="O69" s="14">
        <v>0</v>
      </c>
      <c r="P69" s="14">
        <v>0</v>
      </c>
      <c r="Q69" s="14"/>
      <c r="R69" s="14"/>
      <c r="S69" s="14"/>
      <c r="T69" s="14"/>
      <c r="U69" s="14">
        <v>0</v>
      </c>
      <c r="V69" s="14">
        <v>0</v>
      </c>
      <c r="W69" s="14">
        <v>0</v>
      </c>
      <c r="X69" s="14">
        <v>0</v>
      </c>
      <c r="Y69" s="112">
        <f t="shared" si="38"/>
        <v>3500</v>
      </c>
      <c r="Z69" s="117">
        <f t="shared" si="39"/>
        <v>0</v>
      </c>
      <c r="AA69" s="179"/>
      <c r="AB69" s="179"/>
      <c r="AC69" s="179"/>
      <c r="AD69" s="26">
        <f t="shared" si="40"/>
        <v>3500</v>
      </c>
      <c r="AE69" s="132">
        <f t="shared" si="13"/>
        <v>1</v>
      </c>
      <c r="AF69" s="26">
        <f t="shared" si="41"/>
        <v>0</v>
      </c>
      <c r="AG69" s="132">
        <f t="shared" si="14"/>
        <v>0</v>
      </c>
      <c r="AH69" s="26">
        <f t="shared" si="42"/>
        <v>0</v>
      </c>
      <c r="AI69" s="132">
        <f t="shared" si="15"/>
        <v>0</v>
      </c>
      <c r="AJ69" s="26">
        <f t="shared" si="43"/>
        <v>0</v>
      </c>
      <c r="AK69" s="132">
        <f t="shared" si="16"/>
        <v>0</v>
      </c>
      <c r="AL69" s="38">
        <f t="shared" si="10"/>
        <v>3500</v>
      </c>
      <c r="AM69" s="9"/>
      <c r="AN69" s="9"/>
      <c r="AO69" s="9"/>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row>
    <row r="70" spans="1:123" s="10" customFormat="1" ht="36" customHeight="1">
      <c r="A70" s="9"/>
      <c r="B70" s="88" t="s">
        <v>292</v>
      </c>
      <c r="C70" s="551" t="s">
        <v>359</v>
      </c>
      <c r="D70" s="14">
        <v>60000</v>
      </c>
      <c r="E70" s="14">
        <v>25750</v>
      </c>
      <c r="F70" s="112">
        <v>0</v>
      </c>
      <c r="G70" s="441"/>
      <c r="H70" s="484" t="s">
        <v>262</v>
      </c>
      <c r="I70" s="14">
        <v>0</v>
      </c>
      <c r="J70" s="518" t="s">
        <v>495</v>
      </c>
      <c r="K70" s="14">
        <f t="shared" si="19"/>
        <v>0</v>
      </c>
      <c r="L70" s="441"/>
      <c r="M70" s="14"/>
      <c r="N70" s="14">
        <f t="shared" si="47"/>
        <v>0</v>
      </c>
      <c r="O70" s="14">
        <v>0</v>
      </c>
      <c r="P70" s="14">
        <v>0</v>
      </c>
      <c r="Q70" s="14"/>
      <c r="R70" s="14"/>
      <c r="S70" s="14"/>
      <c r="T70" s="14">
        <v>0</v>
      </c>
      <c r="U70" s="14">
        <v>0</v>
      </c>
      <c r="V70" s="14">
        <v>0</v>
      </c>
      <c r="W70" s="14">
        <v>0</v>
      </c>
      <c r="X70" s="14">
        <v>0</v>
      </c>
      <c r="Y70" s="112">
        <f t="shared" si="38"/>
        <v>0</v>
      </c>
      <c r="Z70" s="117">
        <f t="shared" si="39"/>
        <v>0</v>
      </c>
      <c r="AA70" s="179"/>
      <c r="AB70" s="179"/>
      <c r="AC70" s="179"/>
      <c r="AD70" s="26">
        <f t="shared" si="40"/>
        <v>0</v>
      </c>
      <c r="AE70" s="132" t="e">
        <f t="shared" si="13"/>
        <v>#DIV/0!</v>
      </c>
      <c r="AF70" s="26">
        <f t="shared" si="41"/>
        <v>0</v>
      </c>
      <c r="AG70" s="132" t="e">
        <f t="shared" si="14"/>
        <v>#DIV/0!</v>
      </c>
      <c r="AH70" s="26">
        <f t="shared" si="42"/>
        <v>0</v>
      </c>
      <c r="AI70" s="132" t="e">
        <f t="shared" si="15"/>
        <v>#DIV/0!</v>
      </c>
      <c r="AJ70" s="26">
        <f t="shared" si="43"/>
        <v>0</v>
      </c>
      <c r="AK70" s="132" t="e">
        <f t="shared" si="16"/>
        <v>#DIV/0!</v>
      </c>
      <c r="AL70" s="38">
        <f t="shared" si="10"/>
        <v>0</v>
      </c>
      <c r="AM70" s="9"/>
      <c r="AN70" s="9"/>
      <c r="AO70" s="9"/>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row>
    <row r="71" spans="1:123" s="10" customFormat="1" ht="36" customHeight="1">
      <c r="A71" s="9"/>
      <c r="B71" s="88" t="s">
        <v>318</v>
      </c>
      <c r="C71" s="551" t="s">
        <v>360</v>
      </c>
      <c r="D71" s="14">
        <v>30000</v>
      </c>
      <c r="E71" s="14">
        <v>25325.58</v>
      </c>
      <c r="F71" s="112">
        <v>0</v>
      </c>
      <c r="G71" s="441"/>
      <c r="H71" s="484" t="s">
        <v>319</v>
      </c>
      <c r="I71" s="14">
        <v>0</v>
      </c>
      <c r="J71" s="518" t="s">
        <v>495</v>
      </c>
      <c r="K71" s="14">
        <f t="shared" si="19"/>
        <v>0</v>
      </c>
      <c r="L71" s="441"/>
      <c r="M71" s="14"/>
      <c r="N71" s="14">
        <f t="shared" si="47"/>
        <v>0</v>
      </c>
      <c r="O71" s="14">
        <v>0</v>
      </c>
      <c r="P71" s="14">
        <f>$I71</f>
        <v>0</v>
      </c>
      <c r="Q71" s="14"/>
      <c r="R71" s="14"/>
      <c r="S71" s="14"/>
      <c r="T71" s="14">
        <v>0</v>
      </c>
      <c r="U71" s="14">
        <v>0</v>
      </c>
      <c r="V71" s="14">
        <v>0</v>
      </c>
      <c r="W71" s="14">
        <v>0</v>
      </c>
      <c r="X71" s="14">
        <v>0</v>
      </c>
      <c r="Y71" s="112">
        <f t="shared" si="38"/>
        <v>0</v>
      </c>
      <c r="Z71" s="117">
        <f t="shared" si="39"/>
        <v>0</v>
      </c>
      <c r="AA71" s="179"/>
      <c r="AB71" s="179"/>
      <c r="AC71" s="179"/>
      <c r="AD71" s="26">
        <f t="shared" si="40"/>
        <v>0</v>
      </c>
      <c r="AE71" s="132" t="e">
        <f t="shared" si="13"/>
        <v>#DIV/0!</v>
      </c>
      <c r="AF71" s="26">
        <f t="shared" si="41"/>
        <v>0</v>
      </c>
      <c r="AG71" s="132" t="e">
        <f t="shared" si="14"/>
        <v>#DIV/0!</v>
      </c>
      <c r="AH71" s="26">
        <f t="shared" si="42"/>
        <v>0</v>
      </c>
      <c r="AI71" s="132" t="e">
        <f t="shared" si="15"/>
        <v>#DIV/0!</v>
      </c>
      <c r="AJ71" s="26">
        <f t="shared" si="43"/>
        <v>0</v>
      </c>
      <c r="AK71" s="132" t="e">
        <f t="shared" si="16"/>
        <v>#DIV/0!</v>
      </c>
      <c r="AL71" s="38">
        <f t="shared" si="10"/>
        <v>0</v>
      </c>
      <c r="AM71" s="9"/>
      <c r="AN71" s="9"/>
      <c r="AO71" s="9"/>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row>
    <row r="72" spans="1:123" s="10" customFormat="1" ht="36" customHeight="1">
      <c r="A72" s="9"/>
      <c r="B72" s="88" t="s">
        <v>538</v>
      </c>
      <c r="C72" s="551" t="s">
        <v>539</v>
      </c>
      <c r="D72" s="14"/>
      <c r="E72" s="14"/>
      <c r="F72" s="14">
        <v>0</v>
      </c>
      <c r="G72" s="441"/>
      <c r="H72" s="484"/>
      <c r="I72" s="14">
        <v>20000</v>
      </c>
      <c r="J72" s="518" t="s">
        <v>93</v>
      </c>
      <c r="K72" s="14">
        <f t="shared" si="19"/>
        <v>20000</v>
      </c>
      <c r="L72" s="441"/>
      <c r="M72" s="14"/>
      <c r="N72" s="14">
        <v>0</v>
      </c>
      <c r="O72" s="14">
        <v>5000</v>
      </c>
      <c r="P72" s="14">
        <v>0</v>
      </c>
      <c r="Q72" s="14">
        <v>0</v>
      </c>
      <c r="R72" s="14">
        <v>15000</v>
      </c>
      <c r="S72" s="14">
        <v>0</v>
      </c>
      <c r="T72" s="14">
        <v>0</v>
      </c>
      <c r="U72" s="14">
        <v>0</v>
      </c>
      <c r="V72" s="14">
        <v>0</v>
      </c>
      <c r="W72" s="14">
        <v>0</v>
      </c>
      <c r="X72" s="14">
        <v>0</v>
      </c>
      <c r="Y72" s="112">
        <f t="shared" si="38"/>
        <v>20000</v>
      </c>
      <c r="Z72" s="117">
        <f t="shared" si="39"/>
        <v>0</v>
      </c>
      <c r="AA72" s="179"/>
      <c r="AB72" s="179"/>
      <c r="AC72" s="179"/>
      <c r="AD72" s="26">
        <f t="shared" si="40"/>
        <v>5000</v>
      </c>
      <c r="AE72" s="132">
        <f t="shared" si="13"/>
        <v>0.25</v>
      </c>
      <c r="AF72" s="26">
        <f t="shared" si="41"/>
        <v>15000</v>
      </c>
      <c r="AG72" s="132">
        <f t="shared" si="14"/>
        <v>0.75</v>
      </c>
      <c r="AH72" s="26">
        <f t="shared" si="42"/>
        <v>0</v>
      </c>
      <c r="AI72" s="132">
        <f t="shared" si="15"/>
        <v>0</v>
      </c>
      <c r="AJ72" s="26">
        <f t="shared" si="43"/>
        <v>0</v>
      </c>
      <c r="AK72" s="132">
        <f t="shared" si="16"/>
        <v>0</v>
      </c>
      <c r="AL72" s="38">
        <f t="shared" si="10"/>
        <v>20000</v>
      </c>
      <c r="AM72" s="9"/>
      <c r="AN72" s="9"/>
      <c r="AO72" s="9"/>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row>
    <row r="73" spans="1:123" s="10" customFormat="1" ht="36" customHeight="1">
      <c r="A73" s="9"/>
      <c r="B73" s="88" t="s">
        <v>540</v>
      </c>
      <c r="C73" s="551" t="s">
        <v>541</v>
      </c>
      <c r="D73" s="14"/>
      <c r="E73" s="14"/>
      <c r="F73" s="14">
        <v>0</v>
      </c>
      <c r="G73" s="441"/>
      <c r="H73" s="484"/>
      <c r="I73" s="14">
        <v>15000</v>
      </c>
      <c r="J73" s="518" t="s">
        <v>93</v>
      </c>
      <c r="K73" s="14">
        <f t="shared" si="19"/>
        <v>15000</v>
      </c>
      <c r="L73" s="441"/>
      <c r="M73" s="14"/>
      <c r="N73" s="14">
        <v>0</v>
      </c>
      <c r="O73" s="14">
        <v>0</v>
      </c>
      <c r="P73" s="14">
        <v>0</v>
      </c>
      <c r="Q73" s="14">
        <v>0</v>
      </c>
      <c r="R73" s="14">
        <f>$I73</f>
        <v>15000</v>
      </c>
      <c r="S73" s="14"/>
      <c r="T73" s="14">
        <v>0</v>
      </c>
      <c r="U73" s="14">
        <v>0</v>
      </c>
      <c r="V73" s="14">
        <v>0</v>
      </c>
      <c r="W73" s="14">
        <v>0</v>
      </c>
      <c r="X73" s="14">
        <v>0</v>
      </c>
      <c r="Y73" s="112">
        <f t="shared" si="38"/>
        <v>15000</v>
      </c>
      <c r="Z73" s="117">
        <f t="shared" si="39"/>
        <v>0</v>
      </c>
      <c r="AA73" s="179"/>
      <c r="AB73" s="179"/>
      <c r="AC73" s="179"/>
      <c r="AD73" s="26">
        <f t="shared" si="40"/>
        <v>0</v>
      </c>
      <c r="AE73" s="132">
        <f t="shared" si="13"/>
        <v>0</v>
      </c>
      <c r="AF73" s="26">
        <f t="shared" si="41"/>
        <v>15000</v>
      </c>
      <c r="AG73" s="132">
        <f t="shared" si="14"/>
        <v>1</v>
      </c>
      <c r="AH73" s="26">
        <f t="shared" si="42"/>
        <v>0</v>
      </c>
      <c r="AI73" s="132">
        <f t="shared" si="15"/>
        <v>0</v>
      </c>
      <c r="AJ73" s="26">
        <f t="shared" si="43"/>
        <v>0</v>
      </c>
      <c r="AK73" s="132">
        <f t="shared" si="16"/>
        <v>0</v>
      </c>
      <c r="AL73" s="38">
        <f t="shared" si="10"/>
        <v>15000</v>
      </c>
      <c r="AM73" s="9"/>
      <c r="AN73" s="9"/>
      <c r="AO73" s="9"/>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row>
    <row r="74" spans="1:123" s="10" customFormat="1" ht="28.5" customHeight="1">
      <c r="A74" s="57"/>
      <c r="B74" s="688" t="s">
        <v>361</v>
      </c>
      <c r="C74" s="689"/>
      <c r="D74" s="183">
        <v>127000</v>
      </c>
      <c r="E74" s="183"/>
      <c r="F74" s="183"/>
      <c r="G74" s="457"/>
      <c r="H74" s="491"/>
      <c r="I74" s="185"/>
      <c r="J74" s="522"/>
      <c r="K74" s="185">
        <f>K75+K78</f>
        <v>0</v>
      </c>
      <c r="L74" s="457"/>
      <c r="M74" s="185">
        <f aca="true" t="shared" si="48" ref="M74:X74">M75+M78</f>
        <v>0</v>
      </c>
      <c r="N74" s="185">
        <f t="shared" si="48"/>
        <v>0</v>
      </c>
      <c r="O74" s="185">
        <f t="shared" si="48"/>
        <v>0</v>
      </c>
      <c r="P74" s="185">
        <f t="shared" si="48"/>
        <v>0</v>
      </c>
      <c r="Q74" s="185">
        <f t="shared" si="48"/>
        <v>0</v>
      </c>
      <c r="R74" s="185">
        <f t="shared" si="48"/>
        <v>0</v>
      </c>
      <c r="S74" s="185">
        <f t="shared" si="48"/>
        <v>0</v>
      </c>
      <c r="T74" s="185">
        <f t="shared" si="48"/>
        <v>0</v>
      </c>
      <c r="U74" s="185">
        <f t="shared" si="48"/>
        <v>0</v>
      </c>
      <c r="V74" s="185">
        <f t="shared" si="48"/>
        <v>0</v>
      </c>
      <c r="W74" s="185">
        <f t="shared" si="48"/>
        <v>0</v>
      </c>
      <c r="X74" s="185">
        <f t="shared" si="48"/>
        <v>0</v>
      </c>
      <c r="Y74" s="183">
        <f t="shared" si="38"/>
        <v>0</v>
      </c>
      <c r="Z74" s="186">
        <f t="shared" si="39"/>
        <v>0</v>
      </c>
      <c r="AA74" s="187"/>
      <c r="AB74" s="187"/>
      <c r="AC74" s="187">
        <f>D74-(Y74+Z74)</f>
        <v>127000</v>
      </c>
      <c r="AD74" s="58">
        <f aca="true" t="shared" si="49" ref="AD74:AD107">SUM(M74:O74)</f>
        <v>0</v>
      </c>
      <c r="AE74" s="131" t="e">
        <f t="shared" si="13"/>
        <v>#DIV/0!</v>
      </c>
      <c r="AF74" s="58">
        <f aca="true" t="shared" si="50" ref="AF74:AF107">SUM(P74:R74)</f>
        <v>0</v>
      </c>
      <c r="AG74" s="131" t="e">
        <f t="shared" si="14"/>
        <v>#DIV/0!</v>
      </c>
      <c r="AH74" s="58">
        <f t="shared" si="42"/>
        <v>0</v>
      </c>
      <c r="AI74" s="131" t="e">
        <f t="shared" si="15"/>
        <v>#DIV/0!</v>
      </c>
      <c r="AJ74" s="58">
        <f aca="true" t="shared" si="51" ref="AJ74:AJ107">SUM(V74:X74)</f>
        <v>0</v>
      </c>
      <c r="AK74" s="131" t="e">
        <f t="shared" si="16"/>
        <v>#DIV/0!</v>
      </c>
      <c r="AL74" s="109">
        <f t="shared" si="10"/>
        <v>0</v>
      </c>
      <c r="AM74" s="57"/>
      <c r="AN74" s="57"/>
      <c r="AO74" s="57"/>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row>
    <row r="75" spans="1:123" s="10" customFormat="1" ht="28.5" customHeight="1">
      <c r="A75" s="77"/>
      <c r="B75" s="80" t="s">
        <v>29</v>
      </c>
      <c r="C75" s="81" t="s">
        <v>232</v>
      </c>
      <c r="D75" s="96"/>
      <c r="E75" s="96"/>
      <c r="F75" s="96"/>
      <c r="G75" s="455"/>
      <c r="H75" s="488"/>
      <c r="I75" s="96"/>
      <c r="J75" s="521"/>
      <c r="K75" s="97">
        <f>K76+K77</f>
        <v>0</v>
      </c>
      <c r="L75" s="455"/>
      <c r="M75" s="97">
        <f aca="true" t="shared" si="52" ref="M75:X75">M76+M77</f>
        <v>0</v>
      </c>
      <c r="N75" s="97">
        <f t="shared" si="52"/>
        <v>0</v>
      </c>
      <c r="O75" s="97">
        <f t="shared" si="52"/>
        <v>0</v>
      </c>
      <c r="P75" s="97">
        <f t="shared" si="52"/>
        <v>0</v>
      </c>
      <c r="Q75" s="97">
        <f t="shared" si="52"/>
        <v>0</v>
      </c>
      <c r="R75" s="97">
        <f t="shared" si="52"/>
        <v>0</v>
      </c>
      <c r="S75" s="97">
        <f t="shared" si="52"/>
        <v>0</v>
      </c>
      <c r="T75" s="97">
        <f t="shared" si="52"/>
        <v>0</v>
      </c>
      <c r="U75" s="97">
        <f t="shared" si="52"/>
        <v>0</v>
      </c>
      <c r="V75" s="97">
        <f t="shared" si="52"/>
        <v>0</v>
      </c>
      <c r="W75" s="97">
        <f t="shared" si="52"/>
        <v>0</v>
      </c>
      <c r="X75" s="97">
        <f t="shared" si="52"/>
        <v>0</v>
      </c>
      <c r="Y75" s="122">
        <f t="shared" si="38"/>
        <v>0</v>
      </c>
      <c r="Z75" s="153">
        <f t="shared" si="39"/>
        <v>0</v>
      </c>
      <c r="AA75" s="180"/>
      <c r="AB75" s="180"/>
      <c r="AC75" s="180"/>
      <c r="AD75" s="110">
        <f t="shared" si="49"/>
        <v>0</v>
      </c>
      <c r="AE75" s="130" t="e">
        <f t="shared" si="13"/>
        <v>#DIV/0!</v>
      </c>
      <c r="AF75" s="110">
        <f t="shared" si="50"/>
        <v>0</v>
      </c>
      <c r="AG75" s="130" t="e">
        <f t="shared" si="14"/>
        <v>#DIV/0!</v>
      </c>
      <c r="AH75" s="110">
        <f t="shared" si="42"/>
        <v>0</v>
      </c>
      <c r="AI75" s="130" t="e">
        <f t="shared" si="15"/>
        <v>#DIV/0!</v>
      </c>
      <c r="AJ75" s="110">
        <f t="shared" si="51"/>
        <v>0</v>
      </c>
      <c r="AK75" s="130" t="e">
        <f t="shared" si="16"/>
        <v>#DIV/0!</v>
      </c>
      <c r="AL75" s="111">
        <f t="shared" si="10"/>
        <v>0</v>
      </c>
      <c r="AM75" s="95"/>
      <c r="AN75" s="95"/>
      <c r="AO75" s="95"/>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row>
    <row r="76" spans="1:123" s="10" customFormat="1" ht="44.25" customHeight="1">
      <c r="A76" s="9"/>
      <c r="B76" s="68" t="s">
        <v>34</v>
      </c>
      <c r="C76" s="70" t="s">
        <v>362</v>
      </c>
      <c r="D76" s="43"/>
      <c r="E76" s="43"/>
      <c r="F76" s="43"/>
      <c r="G76" s="459"/>
      <c r="H76" s="484" t="s">
        <v>173</v>
      </c>
      <c r="I76" s="43"/>
      <c r="J76" s="523" t="s">
        <v>93</v>
      </c>
      <c r="K76" s="112">
        <f t="shared" si="19"/>
        <v>0</v>
      </c>
      <c r="L76" s="459"/>
      <c r="M76" s="43"/>
      <c r="N76" s="43"/>
      <c r="O76" s="43"/>
      <c r="P76" s="43"/>
      <c r="Q76" s="43"/>
      <c r="R76" s="43"/>
      <c r="S76" s="43"/>
      <c r="T76" s="43"/>
      <c r="U76" s="14">
        <f>$I76</f>
        <v>0</v>
      </c>
      <c r="V76" s="43"/>
      <c r="W76" s="43"/>
      <c r="X76" s="43"/>
      <c r="Y76" s="112">
        <f t="shared" si="38"/>
        <v>0</v>
      </c>
      <c r="Z76" s="117">
        <f t="shared" si="39"/>
        <v>0</v>
      </c>
      <c r="AA76" s="179"/>
      <c r="AB76" s="179"/>
      <c r="AC76" s="179"/>
      <c r="AD76" s="26">
        <f t="shared" si="49"/>
        <v>0</v>
      </c>
      <c r="AE76" s="132" t="e">
        <f t="shared" si="13"/>
        <v>#DIV/0!</v>
      </c>
      <c r="AF76" s="26">
        <f t="shared" si="50"/>
        <v>0</v>
      </c>
      <c r="AG76" s="132" t="e">
        <f t="shared" si="14"/>
        <v>#DIV/0!</v>
      </c>
      <c r="AH76" s="26">
        <f t="shared" si="42"/>
        <v>0</v>
      </c>
      <c r="AI76" s="132" t="e">
        <f t="shared" si="15"/>
        <v>#DIV/0!</v>
      </c>
      <c r="AJ76" s="26">
        <f t="shared" si="51"/>
        <v>0</v>
      </c>
      <c r="AK76" s="132" t="e">
        <f t="shared" si="16"/>
        <v>#DIV/0!</v>
      </c>
      <c r="AL76" s="38">
        <f t="shared" si="10"/>
        <v>0</v>
      </c>
      <c r="AM76" s="22"/>
      <c r="AN76" s="22"/>
      <c r="AO76" s="22"/>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row>
    <row r="77" spans="1:123" s="10" customFormat="1" ht="28.5" customHeight="1">
      <c r="A77" s="9"/>
      <c r="B77" s="68" t="s">
        <v>35</v>
      </c>
      <c r="C77" s="71" t="s">
        <v>233</v>
      </c>
      <c r="D77" s="43"/>
      <c r="E77" s="43"/>
      <c r="F77" s="43"/>
      <c r="G77" s="459"/>
      <c r="H77" s="484" t="s">
        <v>174</v>
      </c>
      <c r="I77" s="43"/>
      <c r="J77" s="523" t="s">
        <v>93</v>
      </c>
      <c r="K77" s="112">
        <f t="shared" si="19"/>
        <v>0</v>
      </c>
      <c r="L77" s="459"/>
      <c r="M77" s="43"/>
      <c r="N77" s="43"/>
      <c r="O77" s="43"/>
      <c r="P77" s="43"/>
      <c r="Q77" s="43"/>
      <c r="R77" s="43"/>
      <c r="S77" s="43"/>
      <c r="T77" s="43"/>
      <c r="U77" s="43"/>
      <c r="V77" s="43"/>
      <c r="W77" s="14">
        <f>$I77</f>
        <v>0</v>
      </c>
      <c r="X77" s="14"/>
      <c r="Y77" s="112">
        <f t="shared" si="38"/>
        <v>0</v>
      </c>
      <c r="Z77" s="117">
        <f t="shared" si="39"/>
        <v>0</v>
      </c>
      <c r="AA77" s="179"/>
      <c r="AB77" s="179"/>
      <c r="AC77" s="179"/>
      <c r="AD77" s="26">
        <f t="shared" si="49"/>
        <v>0</v>
      </c>
      <c r="AE77" s="132" t="e">
        <f t="shared" si="13"/>
        <v>#DIV/0!</v>
      </c>
      <c r="AF77" s="26">
        <f t="shared" si="50"/>
        <v>0</v>
      </c>
      <c r="AG77" s="132" t="e">
        <f t="shared" si="14"/>
        <v>#DIV/0!</v>
      </c>
      <c r="AH77" s="26">
        <f t="shared" si="42"/>
        <v>0</v>
      </c>
      <c r="AI77" s="132" t="e">
        <f t="shared" si="15"/>
        <v>#DIV/0!</v>
      </c>
      <c r="AJ77" s="26">
        <f t="shared" si="51"/>
        <v>0</v>
      </c>
      <c r="AK77" s="132" t="e">
        <f t="shared" si="16"/>
        <v>#DIV/0!</v>
      </c>
      <c r="AL77" s="38">
        <f t="shared" si="10"/>
        <v>0</v>
      </c>
      <c r="AM77" s="22"/>
      <c r="AN77" s="22"/>
      <c r="AO77" s="22"/>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row>
    <row r="78" spans="1:123" s="10" customFormat="1" ht="28.5" customHeight="1">
      <c r="A78" s="77"/>
      <c r="B78" s="80" t="s">
        <v>43</v>
      </c>
      <c r="C78" s="82" t="s">
        <v>245</v>
      </c>
      <c r="D78" s="96"/>
      <c r="E78" s="96"/>
      <c r="F78" s="96"/>
      <c r="G78" s="455"/>
      <c r="H78" s="488"/>
      <c r="I78" s="96"/>
      <c r="J78" s="521"/>
      <c r="K78" s="97">
        <f>K79+K80</f>
        <v>0</v>
      </c>
      <c r="L78" s="455"/>
      <c r="M78" s="97">
        <f aca="true" t="shared" si="53" ref="M78:X78">M79+M80</f>
        <v>0</v>
      </c>
      <c r="N78" s="97">
        <f t="shared" si="53"/>
        <v>0</v>
      </c>
      <c r="O78" s="97">
        <f t="shared" si="53"/>
        <v>0</v>
      </c>
      <c r="P78" s="97">
        <f t="shared" si="53"/>
        <v>0</v>
      </c>
      <c r="Q78" s="97">
        <f t="shared" si="53"/>
        <v>0</v>
      </c>
      <c r="R78" s="97">
        <f t="shared" si="53"/>
        <v>0</v>
      </c>
      <c r="S78" s="97">
        <f t="shared" si="53"/>
        <v>0</v>
      </c>
      <c r="T78" s="97">
        <f t="shared" si="53"/>
        <v>0</v>
      </c>
      <c r="U78" s="97">
        <f t="shared" si="53"/>
        <v>0</v>
      </c>
      <c r="V78" s="97">
        <f t="shared" si="53"/>
        <v>0</v>
      </c>
      <c r="W78" s="97">
        <f t="shared" si="53"/>
        <v>0</v>
      </c>
      <c r="X78" s="97">
        <f t="shared" si="53"/>
        <v>0</v>
      </c>
      <c r="Y78" s="122">
        <f t="shared" si="38"/>
        <v>0</v>
      </c>
      <c r="Z78" s="153">
        <f t="shared" si="39"/>
        <v>0</v>
      </c>
      <c r="AA78" s="180"/>
      <c r="AB78" s="180"/>
      <c r="AC78" s="180"/>
      <c r="AD78" s="110">
        <f t="shared" si="49"/>
        <v>0</v>
      </c>
      <c r="AE78" s="130" t="e">
        <f t="shared" si="13"/>
        <v>#DIV/0!</v>
      </c>
      <c r="AF78" s="110">
        <f t="shared" si="50"/>
        <v>0</v>
      </c>
      <c r="AG78" s="130" t="e">
        <f t="shared" si="14"/>
        <v>#DIV/0!</v>
      </c>
      <c r="AH78" s="110">
        <f t="shared" si="42"/>
        <v>0</v>
      </c>
      <c r="AI78" s="130" t="e">
        <f t="shared" si="15"/>
        <v>#DIV/0!</v>
      </c>
      <c r="AJ78" s="110">
        <f t="shared" si="51"/>
        <v>0</v>
      </c>
      <c r="AK78" s="130" t="e">
        <f t="shared" si="16"/>
        <v>#DIV/0!</v>
      </c>
      <c r="AL78" s="111">
        <f t="shared" si="10"/>
        <v>0</v>
      </c>
      <c r="AM78" s="95"/>
      <c r="AN78" s="95"/>
      <c r="AO78" s="95"/>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row>
    <row r="79" spans="1:123" s="10" customFormat="1" ht="28.5" customHeight="1">
      <c r="A79" s="9"/>
      <c r="B79" s="72" t="s">
        <v>44</v>
      </c>
      <c r="C79" s="73" t="s">
        <v>364</v>
      </c>
      <c r="D79" s="14"/>
      <c r="E79" s="14"/>
      <c r="F79" s="14"/>
      <c r="G79" s="441"/>
      <c r="H79" s="483" t="s">
        <v>257</v>
      </c>
      <c r="I79" s="14">
        <v>0</v>
      </c>
      <c r="J79" s="518"/>
      <c r="K79" s="112">
        <f t="shared" si="19"/>
        <v>0</v>
      </c>
      <c r="L79" s="441"/>
      <c r="M79" s="14"/>
      <c r="N79" s="14"/>
      <c r="O79" s="14"/>
      <c r="P79" s="14"/>
      <c r="Q79" s="14"/>
      <c r="R79" s="14"/>
      <c r="S79" s="14"/>
      <c r="T79" s="14"/>
      <c r="U79" s="14"/>
      <c r="V79" s="14"/>
      <c r="W79" s="14"/>
      <c r="X79" s="14"/>
      <c r="Y79" s="112">
        <f t="shared" si="38"/>
        <v>0</v>
      </c>
      <c r="Z79" s="117">
        <f t="shared" si="39"/>
        <v>0</v>
      </c>
      <c r="AA79" s="179"/>
      <c r="AB79" s="179"/>
      <c r="AC79" s="179"/>
      <c r="AD79" s="26">
        <f t="shared" si="49"/>
        <v>0</v>
      </c>
      <c r="AE79" s="132" t="e">
        <f t="shared" si="13"/>
        <v>#DIV/0!</v>
      </c>
      <c r="AF79" s="26">
        <f t="shared" si="50"/>
        <v>0</v>
      </c>
      <c r="AG79" s="132" t="e">
        <f t="shared" si="14"/>
        <v>#DIV/0!</v>
      </c>
      <c r="AH79" s="26">
        <f t="shared" si="42"/>
        <v>0</v>
      </c>
      <c r="AI79" s="132" t="e">
        <f t="shared" si="15"/>
        <v>#DIV/0!</v>
      </c>
      <c r="AJ79" s="26">
        <f t="shared" si="51"/>
        <v>0</v>
      </c>
      <c r="AK79" s="132" t="e">
        <f t="shared" si="16"/>
        <v>#DIV/0!</v>
      </c>
      <c r="AL79" s="38">
        <f t="shared" si="10"/>
        <v>0</v>
      </c>
      <c r="AM79" s="9"/>
      <c r="AN79" s="9"/>
      <c r="AO79" s="9"/>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row>
    <row r="80" spans="1:123" s="10" customFormat="1" ht="28.5" customHeight="1">
      <c r="A80" s="9"/>
      <c r="B80" s="68" t="s">
        <v>45</v>
      </c>
      <c r="C80" s="73" t="s">
        <v>363</v>
      </c>
      <c r="D80" s="14"/>
      <c r="E80" s="14"/>
      <c r="F80" s="14"/>
      <c r="G80" s="441"/>
      <c r="H80" s="483" t="s">
        <v>257</v>
      </c>
      <c r="I80" s="14">
        <v>0</v>
      </c>
      <c r="J80" s="518"/>
      <c r="K80" s="112">
        <f t="shared" si="19"/>
        <v>0</v>
      </c>
      <c r="L80" s="441"/>
      <c r="M80" s="14"/>
      <c r="N80" s="14"/>
      <c r="O80" s="14"/>
      <c r="P80" s="14"/>
      <c r="Q80" s="14"/>
      <c r="R80" s="14"/>
      <c r="S80" s="14"/>
      <c r="T80" s="14"/>
      <c r="U80" s="14"/>
      <c r="V80" s="14"/>
      <c r="W80" s="14"/>
      <c r="X80" s="14"/>
      <c r="Y80" s="112">
        <f t="shared" si="38"/>
        <v>0</v>
      </c>
      <c r="Z80" s="117">
        <f t="shared" si="39"/>
        <v>0</v>
      </c>
      <c r="AA80" s="179"/>
      <c r="AB80" s="179"/>
      <c r="AC80" s="179"/>
      <c r="AD80" s="26">
        <f t="shared" si="49"/>
        <v>0</v>
      </c>
      <c r="AE80" s="132" t="e">
        <f t="shared" si="13"/>
        <v>#DIV/0!</v>
      </c>
      <c r="AF80" s="26">
        <f t="shared" si="50"/>
        <v>0</v>
      </c>
      <c r="AG80" s="132" t="e">
        <f t="shared" si="14"/>
        <v>#DIV/0!</v>
      </c>
      <c r="AH80" s="26">
        <f t="shared" si="42"/>
        <v>0</v>
      </c>
      <c r="AI80" s="132" t="e">
        <f t="shared" si="15"/>
        <v>#DIV/0!</v>
      </c>
      <c r="AJ80" s="26">
        <f t="shared" si="51"/>
        <v>0</v>
      </c>
      <c r="AK80" s="132" t="e">
        <f t="shared" si="16"/>
        <v>#DIV/0!</v>
      </c>
      <c r="AL80" s="38">
        <f t="shared" si="10"/>
        <v>0</v>
      </c>
      <c r="AM80" s="9"/>
      <c r="AN80" s="9"/>
      <c r="AO80" s="9"/>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row>
    <row r="81" spans="1:123" s="10" customFormat="1" ht="19.5" customHeight="1">
      <c r="A81" s="243"/>
      <c r="B81" s="696" t="s">
        <v>365</v>
      </c>
      <c r="C81" s="697"/>
      <c r="D81" s="19">
        <f>D82+D98</f>
        <v>2251660</v>
      </c>
      <c r="E81" s="19">
        <f>E82+E98</f>
        <v>152821.22</v>
      </c>
      <c r="F81" s="19">
        <f>F82+F98</f>
        <v>786752.5</v>
      </c>
      <c r="G81" s="449"/>
      <c r="H81" s="492"/>
      <c r="I81" s="19"/>
      <c r="J81" s="514"/>
      <c r="K81" s="19">
        <f>K82+K98</f>
        <v>1633252.5</v>
      </c>
      <c r="L81" s="449"/>
      <c r="M81" s="19">
        <f aca="true" t="shared" si="54" ref="M81:Y81">M82+M98</f>
        <v>36100</v>
      </c>
      <c r="N81" s="19">
        <f t="shared" si="54"/>
        <v>52900</v>
      </c>
      <c r="O81" s="19">
        <f t="shared" si="54"/>
        <v>494300</v>
      </c>
      <c r="P81" s="19">
        <f t="shared" si="54"/>
        <v>52900</v>
      </c>
      <c r="Q81" s="19">
        <f t="shared" si="54"/>
        <v>180000</v>
      </c>
      <c r="R81" s="19">
        <f t="shared" si="54"/>
        <v>325595</v>
      </c>
      <c r="S81" s="19">
        <f t="shared" si="54"/>
        <v>198000</v>
      </c>
      <c r="T81" s="19">
        <f t="shared" si="54"/>
        <v>33000</v>
      </c>
      <c r="U81" s="19">
        <f t="shared" si="54"/>
        <v>31631.5</v>
      </c>
      <c r="V81" s="19">
        <f t="shared" si="54"/>
        <v>82263</v>
      </c>
      <c r="W81" s="19">
        <f t="shared" si="54"/>
        <v>80263</v>
      </c>
      <c r="X81" s="19">
        <f t="shared" si="54"/>
        <v>28000</v>
      </c>
      <c r="Y81" s="19">
        <f t="shared" si="54"/>
        <v>1594952.5</v>
      </c>
      <c r="Z81" s="151">
        <f t="shared" si="39"/>
        <v>38300</v>
      </c>
      <c r="AA81" s="176"/>
      <c r="AB81" s="176"/>
      <c r="AC81" s="176">
        <f>D81-(Y81+Z81)</f>
        <v>618407.5</v>
      </c>
      <c r="AD81" s="244">
        <f t="shared" si="49"/>
        <v>583300</v>
      </c>
      <c r="AE81" s="128">
        <f t="shared" si="13"/>
        <v>0.35714012377143156</v>
      </c>
      <c r="AF81" s="244">
        <f t="shared" si="50"/>
        <v>558495</v>
      </c>
      <c r="AG81" s="128">
        <f t="shared" si="14"/>
        <v>0.34195263745195553</v>
      </c>
      <c r="AH81" s="244">
        <f t="shared" si="42"/>
        <v>262631.5</v>
      </c>
      <c r="AI81" s="128">
        <f t="shared" si="15"/>
        <v>0.1608027540138466</v>
      </c>
      <c r="AJ81" s="244">
        <f t="shared" si="51"/>
        <v>190526</v>
      </c>
      <c r="AK81" s="128">
        <f t="shared" si="16"/>
        <v>0.11665434462828007</v>
      </c>
      <c r="AL81" s="245">
        <f t="shared" si="10"/>
        <v>1594952.5</v>
      </c>
      <c r="AM81" s="53"/>
      <c r="AN81" s="53"/>
      <c r="AO81" s="53"/>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row>
    <row r="82" spans="1:123" s="10" customFormat="1" ht="30.75" customHeight="1">
      <c r="A82" s="57"/>
      <c r="B82" s="688" t="s">
        <v>244</v>
      </c>
      <c r="C82" s="689"/>
      <c r="D82" s="183">
        <v>476000</v>
      </c>
      <c r="E82" s="184">
        <f>E83+E88</f>
        <v>11842.5</v>
      </c>
      <c r="F82" s="184">
        <f>F83+F88</f>
        <v>168157.5</v>
      </c>
      <c r="G82" s="460"/>
      <c r="H82" s="493"/>
      <c r="I82" s="184"/>
      <c r="J82" s="524"/>
      <c r="K82" s="184">
        <f>K83+K88</f>
        <v>367557.5</v>
      </c>
      <c r="L82" s="460"/>
      <c r="M82" s="184">
        <f>M83+M88</f>
        <v>6100</v>
      </c>
      <c r="N82" s="184">
        <f aca="true" t="shared" si="55" ref="N82:X82">N83+N88</f>
        <v>20000</v>
      </c>
      <c r="O82" s="184">
        <f t="shared" si="55"/>
        <v>20000</v>
      </c>
      <c r="P82" s="184">
        <f t="shared" si="55"/>
        <v>20000</v>
      </c>
      <c r="Q82" s="184">
        <f t="shared" si="55"/>
        <v>30000</v>
      </c>
      <c r="R82" s="184">
        <f t="shared" si="55"/>
        <v>20000</v>
      </c>
      <c r="S82" s="184">
        <f t="shared" si="55"/>
        <v>18000</v>
      </c>
      <c r="T82" s="184">
        <f t="shared" si="55"/>
        <v>33000</v>
      </c>
      <c r="U82" s="184">
        <f t="shared" si="55"/>
        <v>31631.5</v>
      </c>
      <c r="V82" s="184">
        <f>V83+V88</f>
        <v>57263</v>
      </c>
      <c r="W82" s="184">
        <f t="shared" si="55"/>
        <v>55263</v>
      </c>
      <c r="X82" s="184">
        <f t="shared" si="55"/>
        <v>18000</v>
      </c>
      <c r="Y82" s="55">
        <f>SUM(M82:X82)</f>
        <v>329257.5</v>
      </c>
      <c r="Z82" s="133">
        <f t="shared" si="39"/>
        <v>38300</v>
      </c>
      <c r="AA82" s="177"/>
      <c r="AB82" s="177"/>
      <c r="AC82" s="177">
        <f>D82-(Y82+Z82)</f>
        <v>108442.5</v>
      </c>
      <c r="AD82" s="58">
        <f t="shared" si="49"/>
        <v>46100</v>
      </c>
      <c r="AE82" s="131">
        <f t="shared" si="13"/>
        <v>0.1254225529338947</v>
      </c>
      <c r="AF82" s="58">
        <f t="shared" si="50"/>
        <v>70000</v>
      </c>
      <c r="AG82" s="131">
        <f t="shared" si="14"/>
        <v>0.19044639274127179</v>
      </c>
      <c r="AH82" s="58">
        <f t="shared" si="42"/>
        <v>82631.5</v>
      </c>
      <c r="AI82" s="131">
        <f t="shared" si="15"/>
        <v>0.22481244431143427</v>
      </c>
      <c r="AJ82" s="58">
        <f t="shared" si="51"/>
        <v>130526</v>
      </c>
      <c r="AK82" s="131">
        <f t="shared" si="16"/>
        <v>0.3551172265563891</v>
      </c>
      <c r="AL82" s="109">
        <f aca="true" t="shared" si="56" ref="AL82:AL181">AD82+AF82+AH82+AJ82</f>
        <v>329257.5</v>
      </c>
      <c r="AM82" s="57"/>
      <c r="AN82" s="57"/>
      <c r="AO82" s="57"/>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row>
    <row r="83" spans="1:123" s="10" customFormat="1" ht="40.5" customHeight="1">
      <c r="A83" s="77"/>
      <c r="B83" s="80" t="s">
        <v>109</v>
      </c>
      <c r="C83" s="81" t="s">
        <v>367</v>
      </c>
      <c r="D83" s="97">
        <f>D84+D85</f>
        <v>0</v>
      </c>
      <c r="E83" s="97">
        <f>E84+E85</f>
        <v>0</v>
      </c>
      <c r="F83" s="97">
        <f>F84+F85</f>
        <v>0</v>
      </c>
      <c r="G83" s="455"/>
      <c r="H83" s="487"/>
      <c r="I83" s="96"/>
      <c r="J83" s="521"/>
      <c r="K83" s="97">
        <f>K84+K85</f>
        <v>115000</v>
      </c>
      <c r="L83" s="455"/>
      <c r="M83" s="97">
        <f aca="true" t="shared" si="57" ref="M83:X83">M84+M85</f>
        <v>0</v>
      </c>
      <c r="N83" s="97">
        <f t="shared" si="57"/>
        <v>0</v>
      </c>
      <c r="O83" s="97">
        <f t="shared" si="57"/>
        <v>10000</v>
      </c>
      <c r="P83" s="97">
        <f t="shared" si="57"/>
        <v>10000</v>
      </c>
      <c r="Q83" s="97">
        <f t="shared" si="57"/>
        <v>10000</v>
      </c>
      <c r="R83" s="97">
        <f t="shared" si="57"/>
        <v>10000</v>
      </c>
      <c r="S83" s="97">
        <f t="shared" si="57"/>
        <v>10000</v>
      </c>
      <c r="T83" s="97">
        <f>T84+T85</f>
        <v>25000</v>
      </c>
      <c r="U83" s="97">
        <f t="shared" si="57"/>
        <v>10000</v>
      </c>
      <c r="V83" s="97">
        <f>V84+V85</f>
        <v>10000</v>
      </c>
      <c r="W83" s="97">
        <f t="shared" si="57"/>
        <v>10000</v>
      </c>
      <c r="X83" s="97">
        <f t="shared" si="57"/>
        <v>10000</v>
      </c>
      <c r="Y83" s="122">
        <f>SUM(M83:X83)</f>
        <v>115000</v>
      </c>
      <c r="Z83" s="153">
        <f t="shared" si="39"/>
        <v>0</v>
      </c>
      <c r="AA83" s="180"/>
      <c r="AB83" s="180"/>
      <c r="AC83" s="180"/>
      <c r="AD83" s="110">
        <f t="shared" si="49"/>
        <v>10000</v>
      </c>
      <c r="AE83" s="130">
        <f t="shared" si="13"/>
        <v>0.08695652173913043</v>
      </c>
      <c r="AF83" s="110">
        <f t="shared" si="50"/>
        <v>30000</v>
      </c>
      <c r="AG83" s="130">
        <f t="shared" si="14"/>
        <v>0.2608695652173913</v>
      </c>
      <c r="AH83" s="110">
        <f t="shared" si="42"/>
        <v>45000</v>
      </c>
      <c r="AI83" s="130">
        <f t="shared" si="15"/>
        <v>0.391304347826087</v>
      </c>
      <c r="AJ83" s="110">
        <f t="shared" si="51"/>
        <v>30000</v>
      </c>
      <c r="AK83" s="130">
        <f t="shared" si="16"/>
        <v>0.2608695652173913</v>
      </c>
      <c r="AL83" s="111">
        <f t="shared" si="56"/>
        <v>115000</v>
      </c>
      <c r="AM83" s="95"/>
      <c r="AN83" s="95"/>
      <c r="AO83" s="95"/>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row>
    <row r="84" spans="1:123" s="10" customFormat="1" ht="43.5" customHeight="1">
      <c r="A84" s="9"/>
      <c r="B84" s="64" t="s">
        <v>134</v>
      </c>
      <c r="C84" s="74" t="s">
        <v>366</v>
      </c>
      <c r="D84" s="14"/>
      <c r="E84" s="14"/>
      <c r="F84" s="14"/>
      <c r="G84" s="441"/>
      <c r="H84" s="483" t="s">
        <v>175</v>
      </c>
      <c r="I84" s="14">
        <v>10000</v>
      </c>
      <c r="J84" s="518" t="s">
        <v>97</v>
      </c>
      <c r="K84" s="112">
        <f t="shared" si="19"/>
        <v>100000</v>
      </c>
      <c r="L84" s="441"/>
      <c r="M84" s="14"/>
      <c r="N84" s="14"/>
      <c r="O84" s="14">
        <f aca="true" t="shared" si="58" ref="O84:X84">$I84</f>
        <v>10000</v>
      </c>
      <c r="P84" s="14">
        <f t="shared" si="58"/>
        <v>10000</v>
      </c>
      <c r="Q84" s="14">
        <f t="shared" si="58"/>
        <v>10000</v>
      </c>
      <c r="R84" s="14">
        <f t="shared" si="58"/>
        <v>10000</v>
      </c>
      <c r="S84" s="14">
        <f t="shared" si="58"/>
        <v>10000</v>
      </c>
      <c r="T84" s="14">
        <f t="shared" si="58"/>
        <v>10000</v>
      </c>
      <c r="U84" s="14">
        <f t="shared" si="58"/>
        <v>10000</v>
      </c>
      <c r="V84" s="14">
        <f t="shared" si="58"/>
        <v>10000</v>
      </c>
      <c r="W84" s="14">
        <f t="shared" si="58"/>
        <v>10000</v>
      </c>
      <c r="X84" s="14">
        <f t="shared" si="58"/>
        <v>10000</v>
      </c>
      <c r="Y84" s="112">
        <f>SUM(M84:X84)</f>
        <v>100000</v>
      </c>
      <c r="Z84" s="117">
        <f t="shared" si="39"/>
        <v>0</v>
      </c>
      <c r="AA84" s="179"/>
      <c r="AB84" s="179"/>
      <c r="AC84" s="179"/>
      <c r="AD84" s="26">
        <f t="shared" si="49"/>
        <v>10000</v>
      </c>
      <c r="AE84" s="132">
        <f t="shared" si="13"/>
        <v>0.1</v>
      </c>
      <c r="AF84" s="26">
        <f t="shared" si="50"/>
        <v>30000</v>
      </c>
      <c r="AG84" s="132">
        <f t="shared" si="14"/>
        <v>0.3</v>
      </c>
      <c r="AH84" s="26">
        <f t="shared" si="42"/>
        <v>30000</v>
      </c>
      <c r="AI84" s="132">
        <f t="shared" si="15"/>
        <v>0.3</v>
      </c>
      <c r="AJ84" s="26">
        <f t="shared" si="51"/>
        <v>30000</v>
      </c>
      <c r="AK84" s="132">
        <f t="shared" si="16"/>
        <v>0.3</v>
      </c>
      <c r="AL84" s="38">
        <f t="shared" si="56"/>
        <v>100000</v>
      </c>
      <c r="AM84" s="9"/>
      <c r="AN84" s="9"/>
      <c r="AO84" s="9"/>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row>
    <row r="85" spans="1:123" s="10" customFormat="1" ht="46.5" customHeight="1">
      <c r="A85" s="9"/>
      <c r="B85" s="65" t="s">
        <v>135</v>
      </c>
      <c r="C85" s="63" t="s">
        <v>368</v>
      </c>
      <c r="D85" s="14"/>
      <c r="E85" s="14"/>
      <c r="F85" s="14"/>
      <c r="G85" s="441"/>
      <c r="H85" s="483"/>
      <c r="I85" s="14"/>
      <c r="J85" s="518"/>
      <c r="K85" s="112">
        <f>SUM(K86:K87)</f>
        <v>15000</v>
      </c>
      <c r="L85" s="441"/>
      <c r="M85" s="112">
        <f aca="true" t="shared" si="59" ref="M85:X85">SUM(M86:M87)</f>
        <v>0</v>
      </c>
      <c r="N85" s="112">
        <f t="shared" si="59"/>
        <v>0</v>
      </c>
      <c r="O85" s="112">
        <f t="shared" si="59"/>
        <v>0</v>
      </c>
      <c r="P85" s="112">
        <f t="shared" si="59"/>
        <v>0</v>
      </c>
      <c r="Q85" s="112">
        <f t="shared" si="59"/>
        <v>0</v>
      </c>
      <c r="R85" s="112">
        <f t="shared" si="59"/>
        <v>0</v>
      </c>
      <c r="S85" s="112">
        <f t="shared" si="59"/>
        <v>0</v>
      </c>
      <c r="T85" s="112">
        <f t="shared" si="59"/>
        <v>15000</v>
      </c>
      <c r="U85" s="112">
        <f t="shared" si="59"/>
        <v>0</v>
      </c>
      <c r="V85" s="112">
        <f t="shared" si="59"/>
        <v>0</v>
      </c>
      <c r="W85" s="112">
        <f t="shared" si="59"/>
        <v>0</v>
      </c>
      <c r="X85" s="112">
        <f t="shared" si="59"/>
        <v>0</v>
      </c>
      <c r="Y85" s="112">
        <f aca="true" t="shared" si="60" ref="Y85:Y181">SUM(M85:X85)</f>
        <v>15000</v>
      </c>
      <c r="Z85" s="117">
        <f t="shared" si="39"/>
        <v>0</v>
      </c>
      <c r="AA85" s="179"/>
      <c r="AB85" s="179"/>
      <c r="AC85" s="179"/>
      <c r="AD85" s="26">
        <f t="shared" si="49"/>
        <v>0</v>
      </c>
      <c r="AE85" s="132">
        <f t="shared" si="13"/>
        <v>0</v>
      </c>
      <c r="AF85" s="26">
        <f t="shared" si="50"/>
        <v>0</v>
      </c>
      <c r="AG85" s="132">
        <f t="shared" si="14"/>
        <v>0</v>
      </c>
      <c r="AH85" s="26">
        <f t="shared" si="42"/>
        <v>15000</v>
      </c>
      <c r="AI85" s="132">
        <f t="shared" si="15"/>
        <v>1</v>
      </c>
      <c r="AJ85" s="26">
        <f t="shared" si="51"/>
        <v>0</v>
      </c>
      <c r="AK85" s="132">
        <f t="shared" si="16"/>
        <v>0</v>
      </c>
      <c r="AL85" s="38">
        <f t="shared" si="56"/>
        <v>15000</v>
      </c>
      <c r="AM85" s="9"/>
      <c r="AN85" s="9"/>
      <c r="AO85" s="9"/>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row>
    <row r="86" spans="1:123" s="10" customFormat="1" ht="43.5" customHeight="1">
      <c r="A86" s="9"/>
      <c r="B86" s="60" t="s">
        <v>204</v>
      </c>
      <c r="C86" s="28" t="s">
        <v>369</v>
      </c>
      <c r="D86" s="14"/>
      <c r="E86" s="14"/>
      <c r="F86" s="14"/>
      <c r="G86" s="441"/>
      <c r="H86" s="483" t="s">
        <v>147</v>
      </c>
      <c r="I86" s="14">
        <v>0</v>
      </c>
      <c r="J86" s="518"/>
      <c r="K86" s="112">
        <f t="shared" si="19"/>
        <v>0</v>
      </c>
      <c r="L86" s="441"/>
      <c r="M86" s="14"/>
      <c r="N86" s="14"/>
      <c r="O86" s="14"/>
      <c r="P86" s="45"/>
      <c r="Q86" s="45"/>
      <c r="R86" s="45"/>
      <c r="S86" s="45"/>
      <c r="T86" s="45"/>
      <c r="U86" s="45"/>
      <c r="V86" s="45"/>
      <c r="W86" s="45"/>
      <c r="X86" s="45"/>
      <c r="Y86" s="112">
        <f t="shared" si="60"/>
        <v>0</v>
      </c>
      <c r="Z86" s="117">
        <f t="shared" si="39"/>
        <v>0</v>
      </c>
      <c r="AA86" s="179"/>
      <c r="AB86" s="179"/>
      <c r="AC86" s="179"/>
      <c r="AD86" s="26">
        <f t="shared" si="49"/>
        <v>0</v>
      </c>
      <c r="AE86" s="132" t="e">
        <f t="shared" si="13"/>
        <v>#DIV/0!</v>
      </c>
      <c r="AF86" s="26">
        <f t="shared" si="50"/>
        <v>0</v>
      </c>
      <c r="AG86" s="132" t="e">
        <f t="shared" si="14"/>
        <v>#DIV/0!</v>
      </c>
      <c r="AH86" s="26">
        <f t="shared" si="42"/>
        <v>0</v>
      </c>
      <c r="AI86" s="132" t="e">
        <f t="shared" si="15"/>
        <v>#DIV/0!</v>
      </c>
      <c r="AJ86" s="26">
        <f t="shared" si="51"/>
        <v>0</v>
      </c>
      <c r="AK86" s="132" t="e">
        <f t="shared" si="16"/>
        <v>#DIV/0!</v>
      </c>
      <c r="AL86" s="38">
        <f t="shared" si="56"/>
        <v>0</v>
      </c>
      <c r="AM86" s="9"/>
      <c r="AN86" s="9"/>
      <c r="AO86" s="9"/>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row>
    <row r="87" spans="1:123" s="10" customFormat="1" ht="43.5" customHeight="1">
      <c r="A87" s="9"/>
      <c r="B87" s="60" t="s">
        <v>205</v>
      </c>
      <c r="C87" s="28" t="s">
        <v>234</v>
      </c>
      <c r="D87" s="14"/>
      <c r="E87" s="14"/>
      <c r="F87" s="14"/>
      <c r="G87" s="441"/>
      <c r="H87" s="483" t="s">
        <v>206</v>
      </c>
      <c r="I87" s="14">
        <v>15000</v>
      </c>
      <c r="J87" s="518" t="s">
        <v>93</v>
      </c>
      <c r="K87" s="112">
        <f t="shared" si="19"/>
        <v>15000</v>
      </c>
      <c r="L87" s="441"/>
      <c r="M87" s="14"/>
      <c r="N87" s="14"/>
      <c r="O87" s="14"/>
      <c r="P87" s="45"/>
      <c r="Q87" s="45"/>
      <c r="R87" s="45"/>
      <c r="S87" s="45"/>
      <c r="T87" s="14">
        <f>$I87</f>
        <v>15000</v>
      </c>
      <c r="U87" s="45"/>
      <c r="V87" s="45"/>
      <c r="W87" s="45"/>
      <c r="X87" s="45"/>
      <c r="Y87" s="112">
        <f t="shared" si="60"/>
        <v>15000</v>
      </c>
      <c r="Z87" s="117">
        <f t="shared" si="39"/>
        <v>0</v>
      </c>
      <c r="AA87" s="179"/>
      <c r="AB87" s="179"/>
      <c r="AC87" s="179"/>
      <c r="AD87" s="26">
        <f t="shared" si="49"/>
        <v>0</v>
      </c>
      <c r="AE87" s="132">
        <f aca="true" t="shared" si="61" ref="AE87:AE181">AD87/$K87</f>
        <v>0</v>
      </c>
      <c r="AF87" s="26">
        <f t="shared" si="50"/>
        <v>0</v>
      </c>
      <c r="AG87" s="132">
        <f aca="true" t="shared" si="62" ref="AG87:AG181">AF87/$K87</f>
        <v>0</v>
      </c>
      <c r="AH87" s="26">
        <f t="shared" si="42"/>
        <v>15000</v>
      </c>
      <c r="AI87" s="132">
        <f aca="true" t="shared" si="63" ref="AI87:AI181">AH87/$K87</f>
        <v>1</v>
      </c>
      <c r="AJ87" s="26">
        <f t="shared" si="51"/>
        <v>0</v>
      </c>
      <c r="AK87" s="132">
        <f aca="true" t="shared" si="64" ref="AK87:AK181">AJ87/$K87</f>
        <v>0</v>
      </c>
      <c r="AL87" s="38">
        <f t="shared" si="56"/>
        <v>15000</v>
      </c>
      <c r="AM87" s="9"/>
      <c r="AN87" s="9"/>
      <c r="AO87" s="9"/>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row>
    <row r="88" spans="1:123" s="46" customFormat="1" ht="39" customHeight="1">
      <c r="A88" s="98"/>
      <c r="B88" s="80" t="s">
        <v>136</v>
      </c>
      <c r="C88" s="138" t="s">
        <v>370</v>
      </c>
      <c r="D88" s="97">
        <f>D89+D90</f>
        <v>180000</v>
      </c>
      <c r="E88" s="97">
        <f>E89+E90</f>
        <v>11842.5</v>
      </c>
      <c r="F88" s="97">
        <f>F89+F90</f>
        <v>168157.5</v>
      </c>
      <c r="G88" s="461"/>
      <c r="H88" s="489"/>
      <c r="I88" s="99"/>
      <c r="J88" s="525"/>
      <c r="K88" s="97">
        <f>K89+K90</f>
        <v>252557.5</v>
      </c>
      <c r="L88" s="461"/>
      <c r="M88" s="97">
        <f>M89+M90</f>
        <v>6100</v>
      </c>
      <c r="N88" s="97">
        <f aca="true" t="shared" si="65" ref="N88:X88">N89+N90</f>
        <v>20000</v>
      </c>
      <c r="O88" s="97">
        <f t="shared" si="65"/>
        <v>10000</v>
      </c>
      <c r="P88" s="97">
        <f t="shared" si="65"/>
        <v>10000</v>
      </c>
      <c r="Q88" s="97">
        <f t="shared" si="65"/>
        <v>20000</v>
      </c>
      <c r="R88" s="97">
        <f t="shared" si="65"/>
        <v>10000</v>
      </c>
      <c r="S88" s="97">
        <f t="shared" si="65"/>
        <v>8000</v>
      </c>
      <c r="T88" s="97">
        <f t="shared" si="65"/>
        <v>8000</v>
      </c>
      <c r="U88" s="97">
        <f t="shared" si="65"/>
        <v>21631.5</v>
      </c>
      <c r="V88" s="97">
        <f>V89+V90</f>
        <v>47263</v>
      </c>
      <c r="W88" s="97">
        <f>W89+W90</f>
        <v>45263</v>
      </c>
      <c r="X88" s="97">
        <f t="shared" si="65"/>
        <v>8000</v>
      </c>
      <c r="Y88" s="122">
        <f t="shared" si="60"/>
        <v>214257.5</v>
      </c>
      <c r="Z88" s="153">
        <f t="shared" si="39"/>
        <v>38300</v>
      </c>
      <c r="AA88" s="180"/>
      <c r="AB88" s="180"/>
      <c r="AC88" s="180"/>
      <c r="AD88" s="110">
        <f t="shared" si="49"/>
        <v>36100</v>
      </c>
      <c r="AE88" s="130">
        <f t="shared" si="61"/>
        <v>0.1429377468497273</v>
      </c>
      <c r="AF88" s="110">
        <f t="shared" si="50"/>
        <v>40000</v>
      </c>
      <c r="AG88" s="130">
        <f t="shared" si="62"/>
        <v>0.1583797749027449</v>
      </c>
      <c r="AH88" s="110">
        <f t="shared" si="42"/>
        <v>37631.5</v>
      </c>
      <c r="AI88" s="130">
        <f t="shared" si="63"/>
        <v>0.14900171248131613</v>
      </c>
      <c r="AJ88" s="110">
        <f t="shared" si="51"/>
        <v>100526</v>
      </c>
      <c r="AK88" s="130">
        <f t="shared" si="64"/>
        <v>0.3980321312968334</v>
      </c>
      <c r="AL88" s="111">
        <f t="shared" si="56"/>
        <v>214257.5</v>
      </c>
      <c r="AM88" s="83"/>
      <c r="AN88" s="83"/>
      <c r="AO88" s="83"/>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row>
    <row r="89" spans="1:123" s="46" customFormat="1" ht="39.75" customHeight="1">
      <c r="A89" s="76"/>
      <c r="B89" s="64" t="s">
        <v>115</v>
      </c>
      <c r="C89" s="75" t="s">
        <v>251</v>
      </c>
      <c r="D89" s="45"/>
      <c r="E89" s="45"/>
      <c r="F89" s="45"/>
      <c r="G89" s="462"/>
      <c r="H89" s="494" t="s">
        <v>176</v>
      </c>
      <c r="I89" s="45">
        <v>8000</v>
      </c>
      <c r="J89" s="526" t="s">
        <v>97</v>
      </c>
      <c r="K89" s="45">
        <f t="shared" si="19"/>
        <v>80000</v>
      </c>
      <c r="L89" s="462"/>
      <c r="M89" s="45"/>
      <c r="N89" s="45"/>
      <c r="O89" s="45"/>
      <c r="P89" s="45"/>
      <c r="Q89" s="45"/>
      <c r="R89" s="14">
        <v>0</v>
      </c>
      <c r="S89" s="14">
        <f>$I89</f>
        <v>8000</v>
      </c>
      <c r="T89" s="14">
        <f>$I89</f>
        <v>8000</v>
      </c>
      <c r="U89" s="14">
        <f>$I89</f>
        <v>8000</v>
      </c>
      <c r="V89" s="14">
        <v>0</v>
      </c>
      <c r="W89" s="14">
        <f>$I89</f>
        <v>8000</v>
      </c>
      <c r="X89" s="14">
        <f>$I89</f>
        <v>8000</v>
      </c>
      <c r="Y89" s="112">
        <f t="shared" si="60"/>
        <v>40000</v>
      </c>
      <c r="Z89" s="117">
        <f aca="true" t="shared" si="66" ref="Z89:Z122">K89-Y89</f>
        <v>40000</v>
      </c>
      <c r="AA89" s="179"/>
      <c r="AB89" s="179"/>
      <c r="AC89" s="179"/>
      <c r="AD89" s="26">
        <f t="shared" si="49"/>
        <v>0</v>
      </c>
      <c r="AE89" s="132">
        <f t="shared" si="61"/>
        <v>0</v>
      </c>
      <c r="AF89" s="26">
        <f t="shared" si="50"/>
        <v>0</v>
      </c>
      <c r="AG89" s="132">
        <f t="shared" si="62"/>
        <v>0</v>
      </c>
      <c r="AH89" s="26">
        <f t="shared" si="42"/>
        <v>24000</v>
      </c>
      <c r="AI89" s="132">
        <f t="shared" si="63"/>
        <v>0.3</v>
      </c>
      <c r="AJ89" s="26">
        <f t="shared" si="51"/>
        <v>16000</v>
      </c>
      <c r="AK89" s="132">
        <f t="shared" si="64"/>
        <v>0.2</v>
      </c>
      <c r="AL89" s="38">
        <f t="shared" si="56"/>
        <v>40000</v>
      </c>
      <c r="AM89" s="23"/>
      <c r="AN89" s="23"/>
      <c r="AO89" s="23"/>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row>
    <row r="90" spans="1:123" s="46" customFormat="1" ht="53.25" customHeight="1">
      <c r="A90" s="76"/>
      <c r="B90" s="65" t="s">
        <v>126</v>
      </c>
      <c r="C90" s="75" t="s">
        <v>371</v>
      </c>
      <c r="D90" s="45">
        <f>SUM(D91:D95)</f>
        <v>180000</v>
      </c>
      <c r="E90" s="45">
        <f>SUM(E91:E95)</f>
        <v>11842.5</v>
      </c>
      <c r="F90" s="112">
        <f aca="true" t="shared" si="67" ref="F90:F97">D90-E90</f>
        <v>168157.5</v>
      </c>
      <c r="G90" s="462"/>
      <c r="H90" s="494"/>
      <c r="I90" s="45"/>
      <c r="J90" s="526"/>
      <c r="K90" s="45">
        <f>SUM(K91:K96)</f>
        <v>172557.5</v>
      </c>
      <c r="L90" s="462"/>
      <c r="M90" s="45">
        <f>SUM(M91:M97)</f>
        <v>6100</v>
      </c>
      <c r="N90" s="45">
        <f aca="true" t="shared" si="68" ref="N90:X90">SUM(N91:N95)</f>
        <v>20000</v>
      </c>
      <c r="O90" s="45">
        <f t="shared" si="68"/>
        <v>10000</v>
      </c>
      <c r="P90" s="45">
        <f t="shared" si="68"/>
        <v>10000</v>
      </c>
      <c r="Q90" s="45">
        <f t="shared" si="68"/>
        <v>20000</v>
      </c>
      <c r="R90" s="45">
        <f t="shared" si="68"/>
        <v>10000</v>
      </c>
      <c r="S90" s="45">
        <f t="shared" si="68"/>
        <v>0</v>
      </c>
      <c r="T90" s="45">
        <f t="shared" si="68"/>
        <v>0</v>
      </c>
      <c r="U90" s="45">
        <f t="shared" si="68"/>
        <v>13631.5</v>
      </c>
      <c r="V90" s="45">
        <f t="shared" si="68"/>
        <v>47263</v>
      </c>
      <c r="W90" s="45">
        <f t="shared" si="68"/>
        <v>37263</v>
      </c>
      <c r="X90" s="45">
        <f t="shared" si="68"/>
        <v>0</v>
      </c>
      <c r="Y90" s="112">
        <f t="shared" si="60"/>
        <v>174257.5</v>
      </c>
      <c r="Z90" s="117">
        <f t="shared" si="66"/>
        <v>-1700</v>
      </c>
      <c r="AA90" s="179"/>
      <c r="AB90" s="179"/>
      <c r="AC90" s="179"/>
      <c r="AD90" s="26">
        <f t="shared" si="49"/>
        <v>36100</v>
      </c>
      <c r="AE90" s="132">
        <f t="shared" si="61"/>
        <v>0.20920562710980398</v>
      </c>
      <c r="AF90" s="26">
        <f t="shared" si="50"/>
        <v>40000</v>
      </c>
      <c r="AG90" s="132">
        <f t="shared" si="62"/>
        <v>0.23180678904133406</v>
      </c>
      <c r="AH90" s="26">
        <f aca="true" t="shared" si="69" ref="AH90:AH115">SUM(S90:U90)</f>
        <v>13631.5</v>
      </c>
      <c r="AI90" s="132">
        <f t="shared" si="63"/>
        <v>0.07899685612042363</v>
      </c>
      <c r="AJ90" s="26">
        <f t="shared" si="51"/>
        <v>84526</v>
      </c>
      <c r="AK90" s="132">
        <f t="shared" si="64"/>
        <v>0.48984251626269504</v>
      </c>
      <c r="AL90" s="38">
        <f t="shared" si="56"/>
        <v>174257.5</v>
      </c>
      <c r="AM90" s="23"/>
      <c r="AN90" s="23"/>
      <c r="AO90" s="23"/>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row>
    <row r="91" spans="1:123" s="46" customFormat="1" ht="53.25" customHeight="1">
      <c r="A91" s="76"/>
      <c r="B91" s="60" t="s">
        <v>187</v>
      </c>
      <c r="C91" s="89" t="s">
        <v>207</v>
      </c>
      <c r="D91" s="43">
        <v>10000</v>
      </c>
      <c r="E91" s="45"/>
      <c r="F91" s="112">
        <f t="shared" si="67"/>
        <v>10000</v>
      </c>
      <c r="G91" s="462" t="s">
        <v>519</v>
      </c>
      <c r="H91" s="494" t="s">
        <v>263</v>
      </c>
      <c r="I91" s="45">
        <v>10000</v>
      </c>
      <c r="J91" s="526" t="s">
        <v>93</v>
      </c>
      <c r="K91" s="43">
        <f t="shared" si="19"/>
        <v>10000</v>
      </c>
      <c r="L91" s="462"/>
      <c r="M91" s="45"/>
      <c r="N91" s="45"/>
      <c r="O91" s="45"/>
      <c r="P91" s="14">
        <f>$I91</f>
        <v>10000</v>
      </c>
      <c r="Q91" s="14"/>
      <c r="R91" s="14"/>
      <c r="S91" s="14"/>
      <c r="T91" s="14"/>
      <c r="U91" s="14"/>
      <c r="V91" s="14">
        <v>0</v>
      </c>
      <c r="W91" s="14"/>
      <c r="X91" s="14"/>
      <c r="Y91" s="112">
        <f t="shared" si="60"/>
        <v>10000</v>
      </c>
      <c r="Z91" s="117">
        <f t="shared" si="66"/>
        <v>0</v>
      </c>
      <c r="AA91" s="179"/>
      <c r="AB91" s="179"/>
      <c r="AC91" s="179"/>
      <c r="AD91" s="26">
        <f t="shared" si="49"/>
        <v>0</v>
      </c>
      <c r="AE91" s="132">
        <f t="shared" si="61"/>
        <v>0</v>
      </c>
      <c r="AF91" s="26">
        <f t="shared" si="50"/>
        <v>10000</v>
      </c>
      <c r="AG91" s="132">
        <f t="shared" si="62"/>
        <v>1</v>
      </c>
      <c r="AH91" s="26">
        <f t="shared" si="69"/>
        <v>0</v>
      </c>
      <c r="AI91" s="132">
        <f t="shared" si="63"/>
        <v>0</v>
      </c>
      <c r="AJ91" s="26">
        <f t="shared" si="51"/>
        <v>0</v>
      </c>
      <c r="AK91" s="132">
        <f t="shared" si="64"/>
        <v>0</v>
      </c>
      <c r="AL91" s="38">
        <f t="shared" si="56"/>
        <v>10000</v>
      </c>
      <c r="AM91" s="23"/>
      <c r="AN91" s="23"/>
      <c r="AO91" s="23"/>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row>
    <row r="92" spans="1:123" s="46" customFormat="1" ht="53.25" customHeight="1">
      <c r="A92" s="76"/>
      <c r="B92" s="60" t="s">
        <v>188</v>
      </c>
      <c r="C92" s="89" t="s">
        <v>235</v>
      </c>
      <c r="D92" s="43">
        <v>40000</v>
      </c>
      <c r="E92" s="45"/>
      <c r="F92" s="112">
        <f t="shared" si="67"/>
        <v>40000</v>
      </c>
      <c r="G92" s="462" t="s">
        <v>516</v>
      </c>
      <c r="H92" s="494" t="s">
        <v>128</v>
      </c>
      <c r="I92" s="45">
        <v>20000</v>
      </c>
      <c r="J92" s="526" t="s">
        <v>94</v>
      </c>
      <c r="K92" s="43">
        <f t="shared" si="19"/>
        <v>40000</v>
      </c>
      <c r="L92" s="462"/>
      <c r="M92" s="45"/>
      <c r="N92" s="14">
        <f>$I92</f>
        <v>20000</v>
      </c>
      <c r="O92" s="45"/>
      <c r="P92" s="14"/>
      <c r="Q92" s="14"/>
      <c r="R92" s="14"/>
      <c r="S92" s="14"/>
      <c r="T92" s="14">
        <v>0</v>
      </c>
      <c r="U92" s="14"/>
      <c r="V92" s="14">
        <f>$I92</f>
        <v>20000</v>
      </c>
      <c r="W92" s="14"/>
      <c r="X92" s="14"/>
      <c r="Y92" s="112">
        <f t="shared" si="60"/>
        <v>40000</v>
      </c>
      <c r="Z92" s="117">
        <f t="shared" si="66"/>
        <v>0</v>
      </c>
      <c r="AA92" s="179"/>
      <c r="AB92" s="179"/>
      <c r="AC92" s="179"/>
      <c r="AD92" s="26">
        <f t="shared" si="49"/>
        <v>20000</v>
      </c>
      <c r="AE92" s="132">
        <f t="shared" si="61"/>
        <v>0.5</v>
      </c>
      <c r="AF92" s="26">
        <f t="shared" si="50"/>
        <v>0</v>
      </c>
      <c r="AG92" s="132">
        <f t="shared" si="62"/>
        <v>0</v>
      </c>
      <c r="AH92" s="26">
        <f t="shared" si="69"/>
        <v>0</v>
      </c>
      <c r="AI92" s="132">
        <f t="shared" si="63"/>
        <v>0</v>
      </c>
      <c r="AJ92" s="26">
        <f t="shared" si="51"/>
        <v>20000</v>
      </c>
      <c r="AK92" s="132">
        <f t="shared" si="64"/>
        <v>0.5</v>
      </c>
      <c r="AL92" s="38">
        <f t="shared" si="56"/>
        <v>40000</v>
      </c>
      <c r="AM92" s="23"/>
      <c r="AN92" s="23"/>
      <c r="AO92" s="23"/>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row>
    <row r="93" spans="1:123" s="46" customFormat="1" ht="53.25" customHeight="1">
      <c r="A93" s="76"/>
      <c r="B93" s="60" t="s">
        <v>189</v>
      </c>
      <c r="C93" s="89" t="s">
        <v>315</v>
      </c>
      <c r="D93" s="198">
        <v>80000</v>
      </c>
      <c r="E93" s="197">
        <v>11842.5</v>
      </c>
      <c r="F93" s="112">
        <f t="shared" si="67"/>
        <v>68157.5</v>
      </c>
      <c r="G93" s="462" t="s">
        <v>516</v>
      </c>
      <c r="H93" s="494" t="s">
        <v>372</v>
      </c>
      <c r="I93" s="45">
        <f>F93</f>
        <v>68157.5</v>
      </c>
      <c r="J93" s="526" t="s">
        <v>93</v>
      </c>
      <c r="K93" s="43">
        <f t="shared" si="19"/>
        <v>68157.5</v>
      </c>
      <c r="L93" s="462"/>
      <c r="M93" s="45"/>
      <c r="N93" s="45"/>
      <c r="O93" s="45"/>
      <c r="P93" s="14"/>
      <c r="Q93" s="14"/>
      <c r="R93" s="14"/>
      <c r="S93" s="14"/>
      <c r="T93" s="14"/>
      <c r="U93" s="14">
        <f>$I93*0.2</f>
        <v>13631.5</v>
      </c>
      <c r="V93" s="14">
        <f>$I93*0.4</f>
        <v>27263</v>
      </c>
      <c r="W93" s="14">
        <f>$I93*0.4</f>
        <v>27263</v>
      </c>
      <c r="X93" s="14"/>
      <c r="Y93" s="112">
        <f t="shared" si="60"/>
        <v>68157.5</v>
      </c>
      <c r="Z93" s="117">
        <f t="shared" si="66"/>
        <v>0</v>
      </c>
      <c r="AA93" s="179"/>
      <c r="AB93" s="179"/>
      <c r="AC93" s="179"/>
      <c r="AD93" s="26">
        <f t="shared" si="49"/>
        <v>0</v>
      </c>
      <c r="AE93" s="132">
        <f t="shared" si="61"/>
        <v>0</v>
      </c>
      <c r="AF93" s="26">
        <f t="shared" si="50"/>
        <v>0</v>
      </c>
      <c r="AG93" s="132">
        <f t="shared" si="62"/>
        <v>0</v>
      </c>
      <c r="AH93" s="26">
        <f t="shared" si="69"/>
        <v>13631.5</v>
      </c>
      <c r="AI93" s="132">
        <f t="shared" si="63"/>
        <v>0.2</v>
      </c>
      <c r="AJ93" s="26">
        <f t="shared" si="51"/>
        <v>54526</v>
      </c>
      <c r="AK93" s="132">
        <f t="shared" si="64"/>
        <v>0.8</v>
      </c>
      <c r="AL93" s="38">
        <f t="shared" si="56"/>
        <v>68157.5</v>
      </c>
      <c r="AM93" s="23"/>
      <c r="AN93" s="23"/>
      <c r="AO93" s="23"/>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row>
    <row r="94" spans="1:123" s="46" customFormat="1" ht="53.25" customHeight="1">
      <c r="A94" s="76"/>
      <c r="B94" s="60" t="s">
        <v>190</v>
      </c>
      <c r="C94" s="89" t="s">
        <v>373</v>
      </c>
      <c r="D94" s="43">
        <v>30000</v>
      </c>
      <c r="E94" s="45"/>
      <c r="F94" s="112">
        <f t="shared" si="67"/>
        <v>30000</v>
      </c>
      <c r="G94" s="462" t="s">
        <v>521</v>
      </c>
      <c r="H94" s="494" t="s">
        <v>128</v>
      </c>
      <c r="I94" s="45">
        <v>10000</v>
      </c>
      <c r="J94" s="526" t="s">
        <v>95</v>
      </c>
      <c r="K94" s="43">
        <f t="shared" si="19"/>
        <v>30000</v>
      </c>
      <c r="L94" s="462"/>
      <c r="M94" s="45"/>
      <c r="N94" s="45"/>
      <c r="O94" s="14">
        <f>$I94</f>
        <v>10000</v>
      </c>
      <c r="P94" s="14"/>
      <c r="Q94" s="14"/>
      <c r="R94" s="14">
        <f>$I94</f>
        <v>10000</v>
      </c>
      <c r="S94" s="14"/>
      <c r="T94" s="14"/>
      <c r="U94" s="14">
        <v>0</v>
      </c>
      <c r="V94" s="14">
        <v>0</v>
      </c>
      <c r="W94" s="14">
        <v>10000</v>
      </c>
      <c r="X94" s="14">
        <v>0</v>
      </c>
      <c r="Y94" s="112">
        <f t="shared" si="60"/>
        <v>30000</v>
      </c>
      <c r="Z94" s="117">
        <f t="shared" si="66"/>
        <v>0</v>
      </c>
      <c r="AA94" s="179"/>
      <c r="AB94" s="179"/>
      <c r="AC94" s="179"/>
      <c r="AD94" s="26">
        <f t="shared" si="49"/>
        <v>10000</v>
      </c>
      <c r="AE94" s="132">
        <f t="shared" si="61"/>
        <v>0.3333333333333333</v>
      </c>
      <c r="AF94" s="26">
        <f t="shared" si="50"/>
        <v>10000</v>
      </c>
      <c r="AG94" s="132">
        <f t="shared" si="62"/>
        <v>0.3333333333333333</v>
      </c>
      <c r="AH94" s="26">
        <f t="shared" si="69"/>
        <v>0</v>
      </c>
      <c r="AI94" s="132">
        <f t="shared" si="63"/>
        <v>0</v>
      </c>
      <c r="AJ94" s="26">
        <f t="shared" si="51"/>
        <v>10000</v>
      </c>
      <c r="AK94" s="132">
        <f t="shared" si="64"/>
        <v>0.3333333333333333</v>
      </c>
      <c r="AL94" s="38">
        <f t="shared" si="56"/>
        <v>30000</v>
      </c>
      <c r="AM94" s="23"/>
      <c r="AN94" s="23"/>
      <c r="AO94" s="23"/>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row>
    <row r="95" spans="1:123" s="46" customFormat="1" ht="53.25" customHeight="1">
      <c r="A95" s="76"/>
      <c r="B95" s="60" t="s">
        <v>211</v>
      </c>
      <c r="C95" s="89" t="s">
        <v>374</v>
      </c>
      <c r="D95" s="43">
        <v>20000</v>
      </c>
      <c r="E95" s="45"/>
      <c r="F95" s="112">
        <f t="shared" si="67"/>
        <v>20000</v>
      </c>
      <c r="G95" s="462" t="s">
        <v>522</v>
      </c>
      <c r="H95" s="494" t="s">
        <v>212</v>
      </c>
      <c r="I95" s="45">
        <v>20000</v>
      </c>
      <c r="J95" s="526" t="s">
        <v>93</v>
      </c>
      <c r="K95" s="43">
        <f t="shared" si="19"/>
        <v>20000</v>
      </c>
      <c r="L95" s="462"/>
      <c r="M95" s="45"/>
      <c r="N95" s="45"/>
      <c r="O95" s="45"/>
      <c r="P95" s="14"/>
      <c r="Q95" s="14">
        <f>$I95</f>
        <v>20000</v>
      </c>
      <c r="R95" s="14"/>
      <c r="S95" s="14"/>
      <c r="T95" s="14"/>
      <c r="U95" s="14">
        <v>0</v>
      </c>
      <c r="V95" s="14"/>
      <c r="W95" s="14"/>
      <c r="X95" s="14"/>
      <c r="Y95" s="112">
        <f t="shared" si="60"/>
        <v>20000</v>
      </c>
      <c r="Z95" s="117">
        <f t="shared" si="66"/>
        <v>0</v>
      </c>
      <c r="AA95" s="179"/>
      <c r="AB95" s="179"/>
      <c r="AC95" s="179"/>
      <c r="AD95" s="26">
        <f t="shared" si="49"/>
        <v>0</v>
      </c>
      <c r="AE95" s="132">
        <f t="shared" si="61"/>
        <v>0</v>
      </c>
      <c r="AF95" s="26">
        <f t="shared" si="50"/>
        <v>20000</v>
      </c>
      <c r="AG95" s="132">
        <f t="shared" si="62"/>
        <v>1</v>
      </c>
      <c r="AH95" s="26">
        <f t="shared" si="69"/>
        <v>0</v>
      </c>
      <c r="AI95" s="132">
        <f t="shared" si="63"/>
        <v>0</v>
      </c>
      <c r="AJ95" s="26">
        <f t="shared" si="51"/>
        <v>0</v>
      </c>
      <c r="AK95" s="132">
        <f t="shared" si="64"/>
        <v>0</v>
      </c>
      <c r="AL95" s="38">
        <f t="shared" si="56"/>
        <v>20000</v>
      </c>
      <c r="AM95" s="23"/>
      <c r="AN95" s="23"/>
      <c r="AO95" s="23"/>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row>
    <row r="96" spans="1:123" s="46" customFormat="1" ht="53.25" customHeight="1">
      <c r="A96" s="623"/>
      <c r="B96" s="624" t="s">
        <v>641</v>
      </c>
      <c r="C96" s="625" t="s">
        <v>647</v>
      </c>
      <c r="D96" s="626">
        <v>4400</v>
      </c>
      <c r="E96" s="627"/>
      <c r="F96" s="628">
        <f t="shared" si="67"/>
        <v>4400</v>
      </c>
      <c r="G96" s="629"/>
      <c r="H96" s="630"/>
      <c r="I96" s="627">
        <v>4400</v>
      </c>
      <c r="J96" s="631" t="s">
        <v>93</v>
      </c>
      <c r="K96" s="626">
        <f t="shared" si="19"/>
        <v>4400</v>
      </c>
      <c r="L96" s="629"/>
      <c r="M96" s="632">
        <f>$I96</f>
        <v>4400</v>
      </c>
      <c r="N96" s="627"/>
      <c r="O96" s="627"/>
      <c r="P96" s="632"/>
      <c r="Q96" s="632"/>
      <c r="R96" s="632"/>
      <c r="S96" s="632"/>
      <c r="T96" s="632"/>
      <c r="U96" s="632"/>
      <c r="V96" s="632"/>
      <c r="W96" s="632"/>
      <c r="X96" s="632"/>
      <c r="Y96" s="628">
        <f t="shared" si="60"/>
        <v>4400</v>
      </c>
      <c r="Z96" s="117"/>
      <c r="AA96" s="179"/>
      <c r="AB96" s="179"/>
      <c r="AC96" s="179"/>
      <c r="AD96" s="633"/>
      <c r="AE96" s="634"/>
      <c r="AF96" s="633"/>
      <c r="AG96" s="634"/>
      <c r="AH96" s="633"/>
      <c r="AI96" s="634"/>
      <c r="AJ96" s="633"/>
      <c r="AK96" s="634"/>
      <c r="AL96" s="635"/>
      <c r="AM96" s="636"/>
      <c r="AN96" s="636"/>
      <c r="AO96" s="636"/>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row>
    <row r="97" spans="2:123" s="655" customFormat="1" ht="53.25" customHeight="1">
      <c r="B97" s="60" t="s">
        <v>649</v>
      </c>
      <c r="C97" s="89" t="s">
        <v>652</v>
      </c>
      <c r="D97" s="43">
        <v>1700</v>
      </c>
      <c r="E97" s="45"/>
      <c r="F97" s="112">
        <f t="shared" si="67"/>
        <v>1700</v>
      </c>
      <c r="G97" s="462"/>
      <c r="H97" s="494"/>
      <c r="I97" s="43">
        <v>1700</v>
      </c>
      <c r="J97" s="526" t="s">
        <v>93</v>
      </c>
      <c r="K97" s="43">
        <f t="shared" si="19"/>
        <v>1700</v>
      </c>
      <c r="L97" s="462"/>
      <c r="M97" s="14">
        <f>$I97</f>
        <v>1700</v>
      </c>
      <c r="N97" s="45"/>
      <c r="O97" s="45"/>
      <c r="P97" s="14"/>
      <c r="Q97" s="14"/>
      <c r="R97" s="14"/>
      <c r="S97" s="14"/>
      <c r="T97" s="14"/>
      <c r="U97" s="14"/>
      <c r="V97" s="14"/>
      <c r="W97" s="14"/>
      <c r="X97" s="14"/>
      <c r="Y97" s="656"/>
      <c r="Z97" s="658"/>
      <c r="AA97" s="658"/>
      <c r="AB97" s="658"/>
      <c r="AC97" s="658"/>
      <c r="AD97" s="657"/>
      <c r="AE97" s="659"/>
      <c r="AF97" s="657"/>
      <c r="AG97" s="659"/>
      <c r="AH97" s="657"/>
      <c r="AI97" s="659"/>
      <c r="AJ97" s="657"/>
      <c r="AK97" s="659"/>
      <c r="AL97" s="660"/>
      <c r="AM97" s="661"/>
      <c r="AN97" s="661"/>
      <c r="AO97" s="661"/>
      <c r="AP97" s="146"/>
      <c r="AQ97" s="146"/>
      <c r="AR97" s="146"/>
      <c r="AS97" s="146"/>
      <c r="AT97" s="146"/>
      <c r="AU97" s="146"/>
      <c r="AV97" s="146"/>
      <c r="AW97" s="146"/>
      <c r="AX97" s="146"/>
      <c r="AY97" s="146"/>
      <c r="AZ97" s="146"/>
      <c r="BA97" s="146"/>
      <c r="BB97" s="146"/>
      <c r="BC97" s="146"/>
      <c r="BD97" s="146"/>
      <c r="BE97" s="146"/>
      <c r="BF97" s="146"/>
      <c r="BG97" s="146"/>
      <c r="BH97" s="146"/>
      <c r="BI97" s="146"/>
      <c r="BJ97" s="146"/>
      <c r="BK97" s="146"/>
      <c r="BL97" s="146"/>
      <c r="BM97" s="146"/>
      <c r="BN97" s="146"/>
      <c r="BO97" s="146"/>
      <c r="BP97" s="146"/>
      <c r="BQ97" s="146"/>
      <c r="BR97" s="146"/>
      <c r="BS97" s="146"/>
      <c r="BT97" s="146"/>
      <c r="BU97" s="146"/>
      <c r="BV97" s="146"/>
      <c r="BW97" s="146"/>
      <c r="BX97" s="146"/>
      <c r="BY97" s="146"/>
      <c r="BZ97" s="146"/>
      <c r="CA97" s="146"/>
      <c r="CB97" s="146"/>
      <c r="CC97" s="146"/>
      <c r="CD97" s="146"/>
      <c r="CE97" s="146"/>
      <c r="CF97" s="146"/>
      <c r="CG97" s="146"/>
      <c r="CH97" s="146"/>
      <c r="CI97" s="146"/>
      <c r="CJ97" s="146"/>
      <c r="CK97" s="146"/>
      <c r="CL97" s="146"/>
      <c r="CM97" s="146"/>
      <c r="CN97" s="146"/>
      <c r="CO97" s="146"/>
      <c r="CP97" s="146"/>
      <c r="CQ97" s="146"/>
      <c r="CR97" s="146"/>
      <c r="CS97" s="146"/>
      <c r="CT97" s="146"/>
      <c r="CU97" s="146"/>
      <c r="CV97" s="146"/>
      <c r="CW97" s="146"/>
      <c r="CX97" s="146"/>
      <c r="CY97" s="146"/>
      <c r="CZ97" s="146"/>
      <c r="DA97" s="146"/>
      <c r="DB97" s="146"/>
      <c r="DC97" s="146"/>
      <c r="DD97" s="146"/>
      <c r="DE97" s="146"/>
      <c r="DF97" s="146"/>
      <c r="DG97" s="146"/>
      <c r="DH97" s="146"/>
      <c r="DI97" s="146"/>
      <c r="DJ97" s="146"/>
      <c r="DK97" s="146"/>
      <c r="DL97" s="146"/>
      <c r="DM97" s="146"/>
      <c r="DN97" s="146"/>
      <c r="DO97" s="146"/>
      <c r="DP97" s="146"/>
      <c r="DQ97" s="146"/>
      <c r="DR97" s="146"/>
      <c r="DS97" s="146"/>
    </row>
    <row r="98" spans="1:123" s="10" customFormat="1" ht="19.5" customHeight="1">
      <c r="A98" s="637"/>
      <c r="B98" s="673" t="s">
        <v>375</v>
      </c>
      <c r="C98" s="674"/>
      <c r="D98" s="638">
        <f>1775660</f>
        <v>1775660</v>
      </c>
      <c r="E98" s="639">
        <f>E99+E111+E114</f>
        <v>140978.72</v>
      </c>
      <c r="F98" s="639">
        <f>F99+F111+F114</f>
        <v>618595</v>
      </c>
      <c r="G98" s="640"/>
      <c r="H98" s="641"/>
      <c r="I98" s="639"/>
      <c r="J98" s="642"/>
      <c r="K98" s="639">
        <f>K99+K111+K114</f>
        <v>1265695</v>
      </c>
      <c r="L98" s="640"/>
      <c r="M98" s="639">
        <f aca="true" t="shared" si="70" ref="M98:X98">M99+M111+M114</f>
        <v>30000</v>
      </c>
      <c r="N98" s="639">
        <f t="shared" si="70"/>
        <v>32900</v>
      </c>
      <c r="O98" s="639">
        <f>O99+O111+O114</f>
        <v>474300</v>
      </c>
      <c r="P98" s="639">
        <f t="shared" si="70"/>
        <v>32900</v>
      </c>
      <c r="Q98" s="639">
        <f t="shared" si="70"/>
        <v>150000</v>
      </c>
      <c r="R98" s="639">
        <f t="shared" si="70"/>
        <v>305595</v>
      </c>
      <c r="S98" s="639">
        <f t="shared" si="70"/>
        <v>180000</v>
      </c>
      <c r="T98" s="639">
        <f t="shared" si="70"/>
        <v>0</v>
      </c>
      <c r="U98" s="639">
        <f t="shared" si="70"/>
        <v>0</v>
      </c>
      <c r="V98" s="639">
        <f t="shared" si="70"/>
        <v>25000</v>
      </c>
      <c r="W98" s="639">
        <f t="shared" si="70"/>
        <v>25000</v>
      </c>
      <c r="X98" s="639">
        <f t="shared" si="70"/>
        <v>10000</v>
      </c>
      <c r="Y98" s="638">
        <f t="shared" si="60"/>
        <v>1265695</v>
      </c>
      <c r="Z98" s="643">
        <f t="shared" si="66"/>
        <v>0</v>
      </c>
      <c r="AA98" s="644"/>
      <c r="AB98" s="644"/>
      <c r="AC98" s="644">
        <f>D98-(Y98+Z98)</f>
        <v>509965</v>
      </c>
      <c r="AD98" s="645">
        <f t="shared" si="49"/>
        <v>537200</v>
      </c>
      <c r="AE98" s="646">
        <f t="shared" si="61"/>
        <v>0.42443084629393335</v>
      </c>
      <c r="AF98" s="645">
        <f t="shared" si="50"/>
        <v>488495</v>
      </c>
      <c r="AG98" s="646">
        <f t="shared" si="62"/>
        <v>0.38595001165367643</v>
      </c>
      <c r="AH98" s="645">
        <f t="shared" si="69"/>
        <v>180000</v>
      </c>
      <c r="AI98" s="646">
        <f t="shared" si="63"/>
        <v>0.14221435653929265</v>
      </c>
      <c r="AJ98" s="645">
        <f t="shared" si="51"/>
        <v>60000</v>
      </c>
      <c r="AK98" s="646">
        <f t="shared" si="64"/>
        <v>0.04740478551309755</v>
      </c>
      <c r="AL98" s="647">
        <f t="shared" si="56"/>
        <v>1265695</v>
      </c>
      <c r="AM98" s="637"/>
      <c r="AN98" s="637"/>
      <c r="AO98" s="637"/>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row>
    <row r="99" spans="1:123" s="10" customFormat="1" ht="27" customHeight="1">
      <c r="A99" s="77"/>
      <c r="B99" s="80" t="s">
        <v>113</v>
      </c>
      <c r="C99" s="137" t="s">
        <v>376</v>
      </c>
      <c r="D99" s="96"/>
      <c r="E99" s="97">
        <f>E100+E106+E109+E110</f>
        <v>9000</v>
      </c>
      <c r="F99" s="97">
        <f>F100+F106+F109+F110</f>
        <v>237000</v>
      </c>
      <c r="G99" s="455"/>
      <c r="H99" s="487"/>
      <c r="I99" s="96"/>
      <c r="J99" s="521"/>
      <c r="K99" s="97">
        <f>K100+K106+K109+K110</f>
        <v>220000</v>
      </c>
      <c r="L99" s="455"/>
      <c r="M99" s="97">
        <f aca="true" t="shared" si="71" ref="M99:X99">M100+M106+M109+M110</f>
        <v>30000</v>
      </c>
      <c r="N99" s="97">
        <f t="shared" si="71"/>
        <v>0</v>
      </c>
      <c r="O99" s="97">
        <f t="shared" si="71"/>
        <v>0</v>
      </c>
      <c r="P99" s="97">
        <f t="shared" si="71"/>
        <v>0</v>
      </c>
      <c r="Q99" s="97">
        <f t="shared" si="71"/>
        <v>0</v>
      </c>
      <c r="R99" s="97">
        <f t="shared" si="71"/>
        <v>0</v>
      </c>
      <c r="S99" s="97">
        <f t="shared" si="71"/>
        <v>155000</v>
      </c>
      <c r="T99" s="97">
        <f t="shared" si="71"/>
        <v>0</v>
      </c>
      <c r="U99" s="97">
        <f t="shared" si="71"/>
        <v>0</v>
      </c>
      <c r="V99" s="97">
        <f t="shared" si="71"/>
        <v>25000</v>
      </c>
      <c r="W99" s="97">
        <f t="shared" si="71"/>
        <v>0</v>
      </c>
      <c r="X99" s="97">
        <f t="shared" si="71"/>
        <v>10000</v>
      </c>
      <c r="Y99" s="122">
        <f t="shared" si="60"/>
        <v>220000</v>
      </c>
      <c r="Z99" s="153">
        <f t="shared" si="66"/>
        <v>0</v>
      </c>
      <c r="AA99" s="180"/>
      <c r="AB99" s="180"/>
      <c r="AC99" s="180"/>
      <c r="AD99" s="110">
        <f t="shared" si="49"/>
        <v>30000</v>
      </c>
      <c r="AE99" s="130">
        <f t="shared" si="61"/>
        <v>0.13636363636363635</v>
      </c>
      <c r="AF99" s="110">
        <f t="shared" si="50"/>
        <v>0</v>
      </c>
      <c r="AG99" s="130">
        <f t="shared" si="62"/>
        <v>0</v>
      </c>
      <c r="AH99" s="110">
        <f t="shared" si="69"/>
        <v>155000</v>
      </c>
      <c r="AI99" s="130">
        <f t="shared" si="63"/>
        <v>0.7045454545454546</v>
      </c>
      <c r="AJ99" s="110">
        <f t="shared" si="51"/>
        <v>35000</v>
      </c>
      <c r="AK99" s="130">
        <f t="shared" si="64"/>
        <v>0.1590909090909091</v>
      </c>
      <c r="AL99" s="111">
        <f t="shared" si="56"/>
        <v>220000</v>
      </c>
      <c r="AM99" s="95"/>
      <c r="AN99" s="95"/>
      <c r="AO99" s="95"/>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row>
    <row r="100" spans="1:123" s="10" customFormat="1" ht="19.5" customHeight="1">
      <c r="A100" s="9"/>
      <c r="B100" s="64" t="s">
        <v>116</v>
      </c>
      <c r="C100" s="75" t="s">
        <v>236</v>
      </c>
      <c r="D100" s="14">
        <v>66000</v>
      </c>
      <c r="E100" s="112">
        <f>SUM(E101:E105)</f>
        <v>9000</v>
      </c>
      <c r="F100" s="112">
        <f aca="true" t="shared" si="72" ref="F100:F113">D100-E100</f>
        <v>57000</v>
      </c>
      <c r="G100" s="441" t="s">
        <v>516</v>
      </c>
      <c r="H100" s="483"/>
      <c r="I100" s="14"/>
      <c r="J100" s="518"/>
      <c r="K100" s="112">
        <f>SUM(K101:K105)</f>
        <v>40000</v>
      </c>
      <c r="L100" s="441"/>
      <c r="M100" s="112">
        <f aca="true" t="shared" si="73" ref="M100:X100">SUM(M101:M105)</f>
        <v>30000</v>
      </c>
      <c r="N100" s="112">
        <f t="shared" si="73"/>
        <v>0</v>
      </c>
      <c r="O100" s="112">
        <f t="shared" si="73"/>
        <v>0</v>
      </c>
      <c r="P100" s="112">
        <f>SUM(P101:P105)</f>
        <v>0</v>
      </c>
      <c r="Q100" s="112">
        <f t="shared" si="73"/>
        <v>0</v>
      </c>
      <c r="R100" s="112">
        <f t="shared" si="73"/>
        <v>0</v>
      </c>
      <c r="S100" s="112">
        <f t="shared" si="73"/>
        <v>0</v>
      </c>
      <c r="T100" s="112">
        <f t="shared" si="73"/>
        <v>0</v>
      </c>
      <c r="U100" s="112">
        <f t="shared" si="73"/>
        <v>0</v>
      </c>
      <c r="V100" s="112">
        <f t="shared" si="73"/>
        <v>0</v>
      </c>
      <c r="W100" s="112">
        <f t="shared" si="73"/>
        <v>0</v>
      </c>
      <c r="X100" s="112">
        <f t="shared" si="73"/>
        <v>10000</v>
      </c>
      <c r="Y100" s="112">
        <f t="shared" si="60"/>
        <v>40000</v>
      </c>
      <c r="Z100" s="117">
        <f t="shared" si="66"/>
        <v>0</v>
      </c>
      <c r="AA100" s="179"/>
      <c r="AB100" s="179"/>
      <c r="AC100" s="179"/>
      <c r="AD100" s="26">
        <f t="shared" si="49"/>
        <v>30000</v>
      </c>
      <c r="AE100" s="132">
        <f t="shared" si="61"/>
        <v>0.75</v>
      </c>
      <c r="AF100" s="26">
        <f t="shared" si="50"/>
        <v>0</v>
      </c>
      <c r="AG100" s="132">
        <f t="shared" si="62"/>
        <v>0</v>
      </c>
      <c r="AH100" s="26">
        <f t="shared" si="69"/>
        <v>0</v>
      </c>
      <c r="AI100" s="132">
        <f t="shared" si="63"/>
        <v>0</v>
      </c>
      <c r="AJ100" s="26">
        <f t="shared" si="51"/>
        <v>10000</v>
      </c>
      <c r="AK100" s="132">
        <f t="shared" si="64"/>
        <v>0.25</v>
      </c>
      <c r="AL100" s="38">
        <f t="shared" si="56"/>
        <v>40000</v>
      </c>
      <c r="AM100" s="9"/>
      <c r="AN100" s="9"/>
      <c r="AO100" s="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row>
    <row r="101" spans="1:123" s="10" customFormat="1" ht="31.5" customHeight="1" hidden="1">
      <c r="A101" s="9"/>
      <c r="B101" s="566" t="s">
        <v>199</v>
      </c>
      <c r="C101" s="567" t="s">
        <v>377</v>
      </c>
      <c r="D101" s="14">
        <v>24000</v>
      </c>
      <c r="E101" s="14">
        <v>8000</v>
      </c>
      <c r="F101" s="112">
        <f t="shared" si="72"/>
        <v>16000</v>
      </c>
      <c r="G101" s="441"/>
      <c r="H101" s="483" t="s">
        <v>263</v>
      </c>
      <c r="I101" s="14">
        <v>0</v>
      </c>
      <c r="J101" s="518" t="s">
        <v>528</v>
      </c>
      <c r="K101" s="14">
        <f t="shared" si="19"/>
        <v>0</v>
      </c>
      <c r="L101" s="441"/>
      <c r="M101" s="14"/>
      <c r="N101" s="14">
        <v>0</v>
      </c>
      <c r="O101" s="14">
        <f>$I101</f>
        <v>0</v>
      </c>
      <c r="P101" s="14">
        <f>$I101</f>
        <v>0</v>
      </c>
      <c r="Q101" s="14">
        <f>$I101</f>
        <v>0</v>
      </c>
      <c r="R101" s="14">
        <f>$I101</f>
        <v>0</v>
      </c>
      <c r="S101" s="14">
        <v>0</v>
      </c>
      <c r="T101" s="14">
        <v>0</v>
      </c>
      <c r="U101" s="14">
        <v>0</v>
      </c>
      <c r="V101" s="14">
        <v>0</v>
      </c>
      <c r="W101" s="14">
        <v>0</v>
      </c>
      <c r="X101" s="14">
        <v>0</v>
      </c>
      <c r="Y101" s="112">
        <f t="shared" si="60"/>
        <v>0</v>
      </c>
      <c r="Z101" s="117">
        <f t="shared" si="66"/>
        <v>0</v>
      </c>
      <c r="AA101" s="179"/>
      <c r="AB101" s="179"/>
      <c r="AC101" s="179"/>
      <c r="AD101" s="26">
        <f t="shared" si="49"/>
        <v>0</v>
      </c>
      <c r="AE101" s="132" t="e">
        <f t="shared" si="61"/>
        <v>#DIV/0!</v>
      </c>
      <c r="AF101" s="26">
        <f t="shared" si="50"/>
        <v>0</v>
      </c>
      <c r="AG101" s="132" t="e">
        <f t="shared" si="62"/>
        <v>#DIV/0!</v>
      </c>
      <c r="AH101" s="26">
        <f t="shared" si="69"/>
        <v>0</v>
      </c>
      <c r="AI101" s="132" t="e">
        <f t="shared" si="63"/>
        <v>#DIV/0!</v>
      </c>
      <c r="AJ101" s="26">
        <f t="shared" si="51"/>
        <v>0</v>
      </c>
      <c r="AK101" s="132" t="e">
        <f t="shared" si="64"/>
        <v>#DIV/0!</v>
      </c>
      <c r="AL101" s="38">
        <f t="shared" si="56"/>
        <v>0</v>
      </c>
      <c r="AM101" s="9"/>
      <c r="AN101" s="9"/>
      <c r="AO101" s="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row>
    <row r="102" spans="1:123" s="10" customFormat="1" ht="19.5" customHeight="1">
      <c r="A102" s="9"/>
      <c r="B102" s="59" t="s">
        <v>199</v>
      </c>
      <c r="C102" s="91" t="s">
        <v>504</v>
      </c>
      <c r="D102" s="14">
        <v>20000</v>
      </c>
      <c r="E102" s="14"/>
      <c r="F102" s="112">
        <f t="shared" si="72"/>
        <v>20000</v>
      </c>
      <c r="G102" s="441" t="s">
        <v>516</v>
      </c>
      <c r="H102" s="442" t="s">
        <v>508</v>
      </c>
      <c r="I102" s="14">
        <v>20000</v>
      </c>
      <c r="J102" s="518" t="s">
        <v>93</v>
      </c>
      <c r="K102" s="14">
        <f>I102*J102</f>
        <v>20000</v>
      </c>
      <c r="L102" s="441"/>
      <c r="M102" s="14">
        <f>$I102</f>
        <v>20000</v>
      </c>
      <c r="N102" s="14"/>
      <c r="O102" s="14"/>
      <c r="P102" s="14"/>
      <c r="Q102" s="14"/>
      <c r="R102" s="14"/>
      <c r="S102" s="14"/>
      <c r="T102" s="14"/>
      <c r="U102" s="14"/>
      <c r="V102" s="14"/>
      <c r="W102" s="14"/>
      <c r="X102" s="14"/>
      <c r="Y102" s="112">
        <f t="shared" si="60"/>
        <v>20000</v>
      </c>
      <c r="Z102" s="117">
        <f t="shared" si="66"/>
        <v>0</v>
      </c>
      <c r="AA102" s="179"/>
      <c r="AB102" s="179"/>
      <c r="AC102" s="179"/>
      <c r="AD102" s="26">
        <f t="shared" si="49"/>
        <v>20000</v>
      </c>
      <c r="AE102" s="132">
        <f t="shared" si="61"/>
        <v>1</v>
      </c>
      <c r="AF102" s="26">
        <f t="shared" si="50"/>
        <v>0</v>
      </c>
      <c r="AG102" s="132">
        <f t="shared" si="62"/>
        <v>0</v>
      </c>
      <c r="AH102" s="26">
        <f t="shared" si="69"/>
        <v>0</v>
      </c>
      <c r="AI102" s="132">
        <f t="shared" si="63"/>
        <v>0</v>
      </c>
      <c r="AJ102" s="26">
        <f t="shared" si="51"/>
        <v>0</v>
      </c>
      <c r="AK102" s="132">
        <f t="shared" si="64"/>
        <v>0</v>
      </c>
      <c r="AL102" s="38">
        <f t="shared" si="56"/>
        <v>20000</v>
      </c>
      <c r="AM102" s="9"/>
      <c r="AN102" s="9"/>
      <c r="AO102" s="9"/>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row>
    <row r="103" spans="1:123" s="10" customFormat="1" ht="18.75" customHeight="1">
      <c r="A103" s="9"/>
      <c r="B103" s="59" t="s">
        <v>200</v>
      </c>
      <c r="C103" s="91" t="s">
        <v>505</v>
      </c>
      <c r="D103" s="14">
        <v>10000</v>
      </c>
      <c r="E103" s="394"/>
      <c r="F103" s="112">
        <f t="shared" si="72"/>
        <v>10000</v>
      </c>
      <c r="G103" s="441" t="s">
        <v>516</v>
      </c>
      <c r="H103" s="483" t="s">
        <v>509</v>
      </c>
      <c r="I103" s="14">
        <v>10000</v>
      </c>
      <c r="J103" s="518" t="s">
        <v>93</v>
      </c>
      <c r="K103" s="14">
        <f t="shared" si="19"/>
        <v>10000</v>
      </c>
      <c r="L103" s="441"/>
      <c r="M103" s="14">
        <f>$I103</f>
        <v>10000</v>
      </c>
      <c r="N103" s="14"/>
      <c r="O103" s="14"/>
      <c r="P103" s="14"/>
      <c r="Q103" s="14"/>
      <c r="R103" s="14"/>
      <c r="S103" s="14"/>
      <c r="T103" s="14"/>
      <c r="U103" s="14"/>
      <c r="V103" s="14"/>
      <c r="W103" s="14"/>
      <c r="X103" s="14"/>
      <c r="Y103" s="112">
        <f t="shared" si="60"/>
        <v>10000</v>
      </c>
      <c r="Z103" s="117">
        <f t="shared" si="66"/>
        <v>0</v>
      </c>
      <c r="AA103" s="179"/>
      <c r="AB103" s="179"/>
      <c r="AC103" s="179"/>
      <c r="AD103" s="26">
        <f t="shared" si="49"/>
        <v>10000</v>
      </c>
      <c r="AE103" s="132">
        <f t="shared" si="61"/>
        <v>1</v>
      </c>
      <c r="AF103" s="26">
        <f t="shared" si="50"/>
        <v>0</v>
      </c>
      <c r="AG103" s="132">
        <f t="shared" si="62"/>
        <v>0</v>
      </c>
      <c r="AH103" s="26">
        <f t="shared" si="69"/>
        <v>0</v>
      </c>
      <c r="AI103" s="132">
        <f t="shared" si="63"/>
        <v>0</v>
      </c>
      <c r="AJ103" s="26">
        <f t="shared" si="51"/>
        <v>0</v>
      </c>
      <c r="AK103" s="132">
        <f t="shared" si="64"/>
        <v>0</v>
      </c>
      <c r="AL103" s="38">
        <f t="shared" si="56"/>
        <v>10000</v>
      </c>
      <c r="AM103" s="9"/>
      <c r="AN103" s="9"/>
      <c r="AO103" s="9"/>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row>
    <row r="104" spans="1:123" s="10" customFormat="1" ht="15" hidden="1">
      <c r="A104" s="9"/>
      <c r="B104" s="59" t="s">
        <v>201</v>
      </c>
      <c r="C104" s="567" t="s">
        <v>378</v>
      </c>
      <c r="D104" s="14">
        <v>2000</v>
      </c>
      <c r="E104" s="14">
        <v>1000</v>
      </c>
      <c r="F104" s="112">
        <f t="shared" si="72"/>
        <v>1000</v>
      </c>
      <c r="G104" s="441"/>
      <c r="H104" s="483" t="s">
        <v>265</v>
      </c>
      <c r="I104" s="14">
        <v>0</v>
      </c>
      <c r="J104" s="518" t="s">
        <v>93</v>
      </c>
      <c r="K104" s="14">
        <f t="shared" si="19"/>
        <v>0</v>
      </c>
      <c r="L104" s="441"/>
      <c r="M104" s="14"/>
      <c r="N104" s="14"/>
      <c r="O104" s="14"/>
      <c r="P104" s="14"/>
      <c r="Q104" s="14"/>
      <c r="R104" s="14"/>
      <c r="S104" s="14"/>
      <c r="T104" s="14">
        <f>$I104</f>
        <v>0</v>
      </c>
      <c r="U104" s="14"/>
      <c r="V104" s="14"/>
      <c r="W104" s="14"/>
      <c r="X104" s="14"/>
      <c r="Y104" s="112">
        <f t="shared" si="60"/>
        <v>0</v>
      </c>
      <c r="Z104" s="117">
        <f t="shared" si="66"/>
        <v>0</v>
      </c>
      <c r="AA104" s="179"/>
      <c r="AB104" s="179"/>
      <c r="AC104" s="179"/>
      <c r="AD104" s="26">
        <f t="shared" si="49"/>
        <v>0</v>
      </c>
      <c r="AE104" s="132" t="e">
        <f t="shared" si="61"/>
        <v>#DIV/0!</v>
      </c>
      <c r="AF104" s="26">
        <f t="shared" si="50"/>
        <v>0</v>
      </c>
      <c r="AG104" s="132" t="e">
        <f t="shared" si="62"/>
        <v>#DIV/0!</v>
      </c>
      <c r="AH104" s="26">
        <f t="shared" si="69"/>
        <v>0</v>
      </c>
      <c r="AI104" s="132" t="e">
        <f t="shared" si="63"/>
        <v>#DIV/0!</v>
      </c>
      <c r="AJ104" s="26">
        <f t="shared" si="51"/>
        <v>0</v>
      </c>
      <c r="AK104" s="132" t="e">
        <f t="shared" si="64"/>
        <v>#DIV/0!</v>
      </c>
      <c r="AL104" s="38">
        <f t="shared" si="56"/>
        <v>0</v>
      </c>
      <c r="AM104" s="9"/>
      <c r="AN104" s="9"/>
      <c r="AO104" s="9"/>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row>
    <row r="105" spans="1:123" s="10" customFormat="1" ht="29.25" customHeight="1">
      <c r="A105" s="9"/>
      <c r="B105" s="59" t="s">
        <v>201</v>
      </c>
      <c r="C105" s="91" t="s">
        <v>379</v>
      </c>
      <c r="D105" s="14">
        <v>10000</v>
      </c>
      <c r="E105" s="14"/>
      <c r="F105" s="112">
        <f t="shared" si="72"/>
        <v>10000</v>
      </c>
      <c r="G105" s="441"/>
      <c r="H105" s="483" t="s">
        <v>291</v>
      </c>
      <c r="I105" s="14">
        <v>10000</v>
      </c>
      <c r="J105" s="518" t="s">
        <v>93</v>
      </c>
      <c r="K105" s="14">
        <f t="shared" si="19"/>
        <v>10000</v>
      </c>
      <c r="L105" s="441"/>
      <c r="M105" s="14"/>
      <c r="N105" s="14"/>
      <c r="O105" s="14"/>
      <c r="P105" s="14"/>
      <c r="Q105" s="14"/>
      <c r="R105" s="14"/>
      <c r="S105" s="14"/>
      <c r="T105" s="14"/>
      <c r="U105" s="14"/>
      <c r="V105" s="14"/>
      <c r="W105" s="14"/>
      <c r="X105" s="14">
        <f>$I105</f>
        <v>10000</v>
      </c>
      <c r="Y105" s="112">
        <f t="shared" si="60"/>
        <v>10000</v>
      </c>
      <c r="Z105" s="117">
        <f t="shared" si="66"/>
        <v>0</v>
      </c>
      <c r="AA105" s="179"/>
      <c r="AB105" s="179"/>
      <c r="AC105" s="179"/>
      <c r="AD105" s="26">
        <f t="shared" si="49"/>
        <v>0</v>
      </c>
      <c r="AE105" s="132">
        <f t="shared" si="61"/>
        <v>0</v>
      </c>
      <c r="AF105" s="26">
        <f t="shared" si="50"/>
        <v>0</v>
      </c>
      <c r="AG105" s="132">
        <f t="shared" si="62"/>
        <v>0</v>
      </c>
      <c r="AH105" s="26">
        <f t="shared" si="69"/>
        <v>0</v>
      </c>
      <c r="AI105" s="132">
        <f t="shared" si="63"/>
        <v>0</v>
      </c>
      <c r="AJ105" s="26">
        <f t="shared" si="51"/>
        <v>10000</v>
      </c>
      <c r="AK105" s="132">
        <f t="shared" si="64"/>
        <v>1</v>
      </c>
      <c r="AL105" s="38">
        <f t="shared" si="56"/>
        <v>10000</v>
      </c>
      <c r="AM105" s="9"/>
      <c r="AN105" s="9"/>
      <c r="AO105" s="9"/>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row>
    <row r="106" spans="1:123" s="10" customFormat="1" ht="24.75" customHeight="1">
      <c r="A106" s="9"/>
      <c r="B106" s="65" t="s">
        <v>132</v>
      </c>
      <c r="C106" s="75" t="s">
        <v>380</v>
      </c>
      <c r="D106" s="14">
        <v>155000</v>
      </c>
      <c r="E106" s="112">
        <f>SUM(E107:E108)</f>
        <v>0</v>
      </c>
      <c r="F106" s="112">
        <f t="shared" si="72"/>
        <v>155000</v>
      </c>
      <c r="G106" s="441"/>
      <c r="H106" s="483" t="s">
        <v>130</v>
      </c>
      <c r="I106" s="14"/>
      <c r="J106" s="518"/>
      <c r="K106" s="112">
        <f>SUM(K107:K108)</f>
        <v>155000</v>
      </c>
      <c r="L106" s="441"/>
      <c r="M106" s="112">
        <f aca="true" t="shared" si="74" ref="M106:X106">SUM(M107:M108)</f>
        <v>0</v>
      </c>
      <c r="N106" s="112">
        <f t="shared" si="74"/>
        <v>0</v>
      </c>
      <c r="O106" s="112">
        <f t="shared" si="74"/>
        <v>0</v>
      </c>
      <c r="P106" s="112">
        <f t="shared" si="74"/>
        <v>0</v>
      </c>
      <c r="Q106" s="112">
        <f t="shared" si="74"/>
        <v>0</v>
      </c>
      <c r="R106" s="112">
        <f t="shared" si="74"/>
        <v>0</v>
      </c>
      <c r="S106" s="112">
        <f t="shared" si="74"/>
        <v>155000</v>
      </c>
      <c r="T106" s="112">
        <f t="shared" si="74"/>
        <v>0</v>
      </c>
      <c r="U106" s="112">
        <f t="shared" si="74"/>
        <v>0</v>
      </c>
      <c r="V106" s="112">
        <f t="shared" si="74"/>
        <v>0</v>
      </c>
      <c r="W106" s="112">
        <f t="shared" si="74"/>
        <v>0</v>
      </c>
      <c r="X106" s="112">
        <f t="shared" si="74"/>
        <v>0</v>
      </c>
      <c r="Y106" s="112">
        <f t="shared" si="60"/>
        <v>155000</v>
      </c>
      <c r="Z106" s="117">
        <f t="shared" si="66"/>
        <v>0</v>
      </c>
      <c r="AA106" s="179"/>
      <c r="AB106" s="179"/>
      <c r="AC106" s="179"/>
      <c r="AD106" s="26">
        <f t="shared" si="49"/>
        <v>0</v>
      </c>
      <c r="AE106" s="132">
        <f t="shared" si="61"/>
        <v>0</v>
      </c>
      <c r="AF106" s="26">
        <f t="shared" si="50"/>
        <v>0</v>
      </c>
      <c r="AG106" s="132">
        <f t="shared" si="62"/>
        <v>0</v>
      </c>
      <c r="AH106" s="26">
        <f t="shared" si="69"/>
        <v>155000</v>
      </c>
      <c r="AI106" s="132">
        <f t="shared" si="63"/>
        <v>1</v>
      </c>
      <c r="AJ106" s="26">
        <f t="shared" si="51"/>
        <v>0</v>
      </c>
      <c r="AK106" s="132">
        <f t="shared" si="64"/>
        <v>0</v>
      </c>
      <c r="AL106" s="38">
        <f t="shared" si="56"/>
        <v>155000</v>
      </c>
      <c r="AM106" s="9"/>
      <c r="AN106" s="9"/>
      <c r="AO106" s="9"/>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row>
    <row r="107" spans="1:123" s="10" customFormat="1" ht="31.5" customHeight="1">
      <c r="A107" s="9"/>
      <c r="B107" s="60" t="s">
        <v>273</v>
      </c>
      <c r="C107" s="91" t="s">
        <v>381</v>
      </c>
      <c r="D107" s="424">
        <v>80000</v>
      </c>
      <c r="E107" s="410"/>
      <c r="F107" s="112">
        <f t="shared" si="72"/>
        <v>80000</v>
      </c>
      <c r="G107" s="441" t="s">
        <v>523</v>
      </c>
      <c r="H107" s="483" t="s">
        <v>316</v>
      </c>
      <c r="I107" s="14">
        <v>80000</v>
      </c>
      <c r="J107" s="518" t="s">
        <v>93</v>
      </c>
      <c r="K107" s="14">
        <f t="shared" si="19"/>
        <v>80000</v>
      </c>
      <c r="L107" s="441"/>
      <c r="M107" s="14"/>
      <c r="N107" s="14"/>
      <c r="O107" s="14"/>
      <c r="P107" s="14"/>
      <c r="Q107" s="14"/>
      <c r="R107" s="14"/>
      <c r="S107" s="14">
        <f>$I107</f>
        <v>80000</v>
      </c>
      <c r="T107" s="14"/>
      <c r="U107" s="14"/>
      <c r="V107" s="14">
        <v>0</v>
      </c>
      <c r="W107" s="14"/>
      <c r="X107" s="14"/>
      <c r="Y107" s="112">
        <f t="shared" si="60"/>
        <v>80000</v>
      </c>
      <c r="Z107" s="117">
        <f t="shared" si="66"/>
        <v>0</v>
      </c>
      <c r="AA107" s="179"/>
      <c r="AB107" s="179"/>
      <c r="AC107" s="179"/>
      <c r="AD107" s="26">
        <f t="shared" si="49"/>
        <v>0</v>
      </c>
      <c r="AE107" s="132">
        <f t="shared" si="61"/>
        <v>0</v>
      </c>
      <c r="AF107" s="26">
        <f t="shared" si="50"/>
        <v>0</v>
      </c>
      <c r="AG107" s="132">
        <f t="shared" si="62"/>
        <v>0</v>
      </c>
      <c r="AH107" s="26">
        <f t="shared" si="69"/>
        <v>80000</v>
      </c>
      <c r="AI107" s="132">
        <f t="shared" si="63"/>
        <v>1</v>
      </c>
      <c r="AJ107" s="26">
        <f t="shared" si="51"/>
        <v>0</v>
      </c>
      <c r="AK107" s="132">
        <f t="shared" si="64"/>
        <v>0</v>
      </c>
      <c r="AL107" s="38">
        <f t="shared" si="56"/>
        <v>80000</v>
      </c>
      <c r="AM107" s="9"/>
      <c r="AN107" s="9"/>
      <c r="AO107" s="9"/>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row>
    <row r="108" spans="1:123" s="10" customFormat="1" ht="24.75" customHeight="1">
      <c r="A108" s="9"/>
      <c r="B108" s="60" t="s">
        <v>274</v>
      </c>
      <c r="C108" s="91" t="s">
        <v>382</v>
      </c>
      <c r="D108" s="14">
        <v>75000</v>
      </c>
      <c r="E108" s="14"/>
      <c r="F108" s="112">
        <f t="shared" si="72"/>
        <v>75000</v>
      </c>
      <c r="G108" s="441"/>
      <c r="H108" s="483"/>
      <c r="I108" s="14">
        <v>75000</v>
      </c>
      <c r="J108" s="518" t="s">
        <v>93</v>
      </c>
      <c r="K108" s="112">
        <v>75000</v>
      </c>
      <c r="L108" s="441"/>
      <c r="M108" s="14"/>
      <c r="N108" s="14"/>
      <c r="O108" s="14"/>
      <c r="P108" s="14"/>
      <c r="Q108" s="14"/>
      <c r="R108" s="14"/>
      <c r="S108" s="14">
        <f>$I108</f>
        <v>75000</v>
      </c>
      <c r="T108" s="14"/>
      <c r="U108" s="14"/>
      <c r="V108" s="14"/>
      <c r="W108" s="14"/>
      <c r="X108" s="14"/>
      <c r="Y108" s="112">
        <f t="shared" si="60"/>
        <v>75000</v>
      </c>
      <c r="Z108" s="117">
        <f t="shared" si="66"/>
        <v>0</v>
      </c>
      <c r="AA108" s="179"/>
      <c r="AB108" s="179"/>
      <c r="AC108" s="179"/>
      <c r="AD108" s="26">
        <f aca="true" t="shared" si="75" ref="AD108:AD158">SUM(M108:O108)</f>
        <v>0</v>
      </c>
      <c r="AE108" s="132">
        <f t="shared" si="61"/>
        <v>0</v>
      </c>
      <c r="AF108" s="26">
        <f aca="true" t="shared" si="76" ref="AF108:AF158">SUM(P108:R108)</f>
        <v>0</v>
      </c>
      <c r="AG108" s="132">
        <f t="shared" si="62"/>
        <v>0</v>
      </c>
      <c r="AH108" s="26">
        <f t="shared" si="69"/>
        <v>75000</v>
      </c>
      <c r="AI108" s="132">
        <f t="shared" si="63"/>
        <v>1</v>
      </c>
      <c r="AJ108" s="26">
        <f aca="true" t="shared" si="77" ref="AJ108:AJ124">SUM(V108:X108)</f>
        <v>0</v>
      </c>
      <c r="AK108" s="132">
        <f t="shared" si="64"/>
        <v>0</v>
      </c>
      <c r="AL108" s="38">
        <f t="shared" si="56"/>
        <v>75000</v>
      </c>
      <c r="AM108" s="9"/>
      <c r="AN108" s="9"/>
      <c r="AO108" s="9"/>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row>
    <row r="109" spans="1:123" s="10" customFormat="1" ht="40.5" customHeight="1">
      <c r="A109" s="9"/>
      <c r="B109" s="65" t="s">
        <v>137</v>
      </c>
      <c r="C109" s="75" t="s">
        <v>243</v>
      </c>
      <c r="D109" s="14">
        <v>25000</v>
      </c>
      <c r="E109" s="14"/>
      <c r="F109" s="112">
        <f t="shared" si="72"/>
        <v>25000</v>
      </c>
      <c r="G109" s="441"/>
      <c r="H109" s="483" t="s">
        <v>289</v>
      </c>
      <c r="I109" s="43">
        <v>25000</v>
      </c>
      <c r="J109" s="518" t="s">
        <v>93</v>
      </c>
      <c r="K109" s="112">
        <f t="shared" si="19"/>
        <v>25000</v>
      </c>
      <c r="L109" s="441"/>
      <c r="M109" s="14"/>
      <c r="N109" s="14"/>
      <c r="O109" s="14"/>
      <c r="P109" s="43"/>
      <c r="Q109" s="43"/>
      <c r="R109" s="43"/>
      <c r="S109" s="43"/>
      <c r="T109" s="14"/>
      <c r="U109" s="43"/>
      <c r="V109" s="14">
        <f>$I109</f>
        <v>25000</v>
      </c>
      <c r="W109" s="43"/>
      <c r="X109" s="43"/>
      <c r="Y109" s="112">
        <f t="shared" si="60"/>
        <v>25000</v>
      </c>
      <c r="Z109" s="117">
        <f t="shared" si="66"/>
        <v>0</v>
      </c>
      <c r="AA109" s="179"/>
      <c r="AB109" s="179"/>
      <c r="AC109" s="179"/>
      <c r="AD109" s="26">
        <f t="shared" si="75"/>
        <v>0</v>
      </c>
      <c r="AE109" s="132">
        <f t="shared" si="61"/>
        <v>0</v>
      </c>
      <c r="AF109" s="26">
        <f t="shared" si="76"/>
        <v>0</v>
      </c>
      <c r="AG109" s="132">
        <f t="shared" si="62"/>
        <v>0</v>
      </c>
      <c r="AH109" s="26">
        <f t="shared" si="69"/>
        <v>0</v>
      </c>
      <c r="AI109" s="132">
        <f t="shared" si="63"/>
        <v>0</v>
      </c>
      <c r="AJ109" s="26">
        <f t="shared" si="77"/>
        <v>25000</v>
      </c>
      <c r="AK109" s="132">
        <f t="shared" si="64"/>
        <v>1</v>
      </c>
      <c r="AL109" s="38">
        <f t="shared" si="56"/>
        <v>25000</v>
      </c>
      <c r="AM109" s="9"/>
      <c r="AN109" s="9"/>
      <c r="AO109" s="9"/>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row>
    <row r="110" spans="1:123" s="10" customFormat="1" ht="34.5" customHeight="1" hidden="1">
      <c r="A110" s="9"/>
      <c r="B110" s="65"/>
      <c r="C110" s="75"/>
      <c r="D110" s="14">
        <v>0</v>
      </c>
      <c r="E110" s="14"/>
      <c r="F110" s="112">
        <f t="shared" si="72"/>
        <v>0</v>
      </c>
      <c r="G110" s="441"/>
      <c r="H110" s="483" t="s">
        <v>214</v>
      </c>
      <c r="I110" s="43">
        <v>0</v>
      </c>
      <c r="J110" s="518" t="s">
        <v>93</v>
      </c>
      <c r="K110" s="112">
        <f t="shared" si="19"/>
        <v>0</v>
      </c>
      <c r="L110" s="441" t="s">
        <v>629</v>
      </c>
      <c r="M110" s="14"/>
      <c r="N110" s="14"/>
      <c r="O110" s="14"/>
      <c r="P110" s="43"/>
      <c r="Q110" s="43"/>
      <c r="R110" s="43"/>
      <c r="S110" s="43"/>
      <c r="T110" s="14">
        <f>$I110</f>
        <v>0</v>
      </c>
      <c r="U110" s="43"/>
      <c r="V110" s="43"/>
      <c r="W110" s="43"/>
      <c r="X110" s="43"/>
      <c r="Y110" s="112">
        <f t="shared" si="60"/>
        <v>0</v>
      </c>
      <c r="Z110" s="117">
        <f t="shared" si="66"/>
        <v>0</v>
      </c>
      <c r="AA110" s="179"/>
      <c r="AB110" s="179"/>
      <c r="AC110" s="179"/>
      <c r="AD110" s="26">
        <f t="shared" si="75"/>
        <v>0</v>
      </c>
      <c r="AE110" s="132" t="e">
        <f t="shared" si="61"/>
        <v>#DIV/0!</v>
      </c>
      <c r="AF110" s="26">
        <f t="shared" si="76"/>
        <v>0</v>
      </c>
      <c r="AG110" s="132" t="e">
        <f t="shared" si="62"/>
        <v>#DIV/0!</v>
      </c>
      <c r="AH110" s="26">
        <f t="shared" si="69"/>
        <v>0</v>
      </c>
      <c r="AI110" s="132" t="e">
        <f t="shared" si="63"/>
        <v>#DIV/0!</v>
      </c>
      <c r="AJ110" s="26">
        <f t="shared" si="77"/>
        <v>0</v>
      </c>
      <c r="AK110" s="132" t="e">
        <f t="shared" si="64"/>
        <v>#DIV/0!</v>
      </c>
      <c r="AL110" s="38">
        <f t="shared" si="56"/>
        <v>0</v>
      </c>
      <c r="AM110" s="9"/>
      <c r="AN110" s="9"/>
      <c r="AO110" s="9"/>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row>
    <row r="111" spans="1:123" s="10" customFormat="1" ht="26.25" customHeight="1">
      <c r="A111" s="77"/>
      <c r="B111" s="80" t="s">
        <v>114</v>
      </c>
      <c r="C111" s="137" t="s">
        <v>383</v>
      </c>
      <c r="D111" s="96"/>
      <c r="E111" s="97">
        <f>E112+E113</f>
        <v>0</v>
      </c>
      <c r="F111" s="97">
        <f>F112+F113</f>
        <v>200000</v>
      </c>
      <c r="G111" s="455"/>
      <c r="H111" s="487"/>
      <c r="I111" s="96"/>
      <c r="J111" s="521"/>
      <c r="K111" s="97">
        <f>K112+K113</f>
        <v>200000</v>
      </c>
      <c r="L111" s="455"/>
      <c r="M111" s="97">
        <f aca="true" t="shared" si="78" ref="M111:X111">M112+M113</f>
        <v>0</v>
      </c>
      <c r="N111" s="97">
        <f t="shared" si="78"/>
        <v>0</v>
      </c>
      <c r="O111" s="97">
        <f t="shared" si="78"/>
        <v>50000</v>
      </c>
      <c r="P111" s="97">
        <f t="shared" si="78"/>
        <v>0</v>
      </c>
      <c r="Q111" s="97">
        <f t="shared" si="78"/>
        <v>150000</v>
      </c>
      <c r="R111" s="97">
        <f t="shared" si="78"/>
        <v>0</v>
      </c>
      <c r="S111" s="97">
        <f t="shared" si="78"/>
        <v>0</v>
      </c>
      <c r="T111" s="97">
        <f t="shared" si="78"/>
        <v>0</v>
      </c>
      <c r="U111" s="97">
        <f t="shared" si="78"/>
        <v>0</v>
      </c>
      <c r="V111" s="97">
        <f t="shared" si="78"/>
        <v>0</v>
      </c>
      <c r="W111" s="97">
        <f t="shared" si="78"/>
        <v>0</v>
      </c>
      <c r="X111" s="97">
        <f t="shared" si="78"/>
        <v>0</v>
      </c>
      <c r="Y111" s="122">
        <f t="shared" si="60"/>
        <v>200000</v>
      </c>
      <c r="Z111" s="153">
        <f t="shared" si="66"/>
        <v>0</v>
      </c>
      <c r="AA111" s="180"/>
      <c r="AB111" s="180"/>
      <c r="AC111" s="180"/>
      <c r="AD111" s="110">
        <f t="shared" si="75"/>
        <v>50000</v>
      </c>
      <c r="AE111" s="130">
        <f t="shared" si="61"/>
        <v>0.25</v>
      </c>
      <c r="AF111" s="110">
        <f t="shared" si="76"/>
        <v>150000</v>
      </c>
      <c r="AG111" s="130">
        <f t="shared" si="62"/>
        <v>0.75</v>
      </c>
      <c r="AH111" s="110">
        <f t="shared" si="69"/>
        <v>0</v>
      </c>
      <c r="AI111" s="130">
        <f t="shared" si="63"/>
        <v>0</v>
      </c>
      <c r="AJ111" s="110">
        <f t="shared" si="77"/>
        <v>0</v>
      </c>
      <c r="AK111" s="130">
        <f t="shared" si="64"/>
        <v>0</v>
      </c>
      <c r="AL111" s="111">
        <f t="shared" si="56"/>
        <v>200000</v>
      </c>
      <c r="AM111" s="95"/>
      <c r="AN111" s="95"/>
      <c r="AO111" s="95"/>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row>
    <row r="112" spans="1:123" s="10" customFormat="1" ht="26.25" customHeight="1">
      <c r="A112" s="9"/>
      <c r="B112" s="64" t="s">
        <v>117</v>
      </c>
      <c r="C112" s="63" t="s">
        <v>384</v>
      </c>
      <c r="D112" s="14">
        <v>50000</v>
      </c>
      <c r="E112" s="14"/>
      <c r="F112" s="112">
        <f t="shared" si="72"/>
        <v>50000</v>
      </c>
      <c r="G112" s="441"/>
      <c r="H112" s="483" t="s">
        <v>128</v>
      </c>
      <c r="I112" s="14">
        <v>50000</v>
      </c>
      <c r="J112" s="518" t="s">
        <v>93</v>
      </c>
      <c r="K112" s="112">
        <f t="shared" si="19"/>
        <v>50000</v>
      </c>
      <c r="L112" s="441"/>
      <c r="M112" s="14"/>
      <c r="N112" s="14">
        <v>0</v>
      </c>
      <c r="O112" s="14">
        <f>$I112</f>
        <v>50000</v>
      </c>
      <c r="P112" s="14"/>
      <c r="Q112" s="14"/>
      <c r="R112" s="14"/>
      <c r="S112" s="14"/>
      <c r="T112" s="14"/>
      <c r="U112" s="14">
        <v>0</v>
      </c>
      <c r="V112" s="14"/>
      <c r="W112" s="14"/>
      <c r="X112" s="14"/>
      <c r="Y112" s="112">
        <f t="shared" si="60"/>
        <v>50000</v>
      </c>
      <c r="Z112" s="117">
        <f t="shared" si="66"/>
        <v>0</v>
      </c>
      <c r="AA112" s="179"/>
      <c r="AB112" s="179"/>
      <c r="AC112" s="179"/>
      <c r="AD112" s="26">
        <f t="shared" si="75"/>
        <v>50000</v>
      </c>
      <c r="AE112" s="132">
        <f t="shared" si="61"/>
        <v>1</v>
      </c>
      <c r="AF112" s="26">
        <f t="shared" si="76"/>
        <v>0</v>
      </c>
      <c r="AG112" s="132">
        <f t="shared" si="62"/>
        <v>0</v>
      </c>
      <c r="AH112" s="26">
        <f t="shared" si="69"/>
        <v>0</v>
      </c>
      <c r="AI112" s="132">
        <f t="shared" si="63"/>
        <v>0</v>
      </c>
      <c r="AJ112" s="26">
        <f t="shared" si="77"/>
        <v>0</v>
      </c>
      <c r="AK112" s="132">
        <f t="shared" si="64"/>
        <v>0</v>
      </c>
      <c r="AL112" s="38">
        <f t="shared" si="56"/>
        <v>50000</v>
      </c>
      <c r="AM112" s="9"/>
      <c r="AN112" s="9"/>
      <c r="AO112" s="9"/>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row>
    <row r="113" spans="1:123" s="10" customFormat="1" ht="27.75" customHeight="1">
      <c r="A113" s="9"/>
      <c r="B113" s="65" t="s">
        <v>133</v>
      </c>
      <c r="C113" s="63" t="s">
        <v>385</v>
      </c>
      <c r="D113" s="14">
        <v>150000</v>
      </c>
      <c r="E113" s="14"/>
      <c r="F113" s="112">
        <f t="shared" si="72"/>
        <v>150000</v>
      </c>
      <c r="G113" s="441"/>
      <c r="H113" s="483" t="s">
        <v>128</v>
      </c>
      <c r="I113" s="14">
        <v>150000</v>
      </c>
      <c r="J113" s="518" t="s">
        <v>93</v>
      </c>
      <c r="K113" s="112">
        <f t="shared" si="19"/>
        <v>150000</v>
      </c>
      <c r="L113" s="441"/>
      <c r="M113" s="112"/>
      <c r="N113" s="112"/>
      <c r="O113" s="14">
        <v>0</v>
      </c>
      <c r="P113" s="112"/>
      <c r="Q113" s="14">
        <f>$I113</f>
        <v>150000</v>
      </c>
      <c r="R113" s="112"/>
      <c r="S113" s="112"/>
      <c r="T113" s="112"/>
      <c r="U113" s="14">
        <v>0</v>
      </c>
      <c r="V113" s="14">
        <v>0</v>
      </c>
      <c r="W113" s="112"/>
      <c r="X113" s="112"/>
      <c r="Y113" s="112">
        <f t="shared" si="60"/>
        <v>150000</v>
      </c>
      <c r="Z113" s="117">
        <f t="shared" si="66"/>
        <v>0</v>
      </c>
      <c r="AA113" s="179"/>
      <c r="AB113" s="179"/>
      <c r="AC113" s="179"/>
      <c r="AD113" s="26">
        <f t="shared" si="75"/>
        <v>0</v>
      </c>
      <c r="AE113" s="132">
        <f t="shared" si="61"/>
        <v>0</v>
      </c>
      <c r="AF113" s="26">
        <f t="shared" si="76"/>
        <v>150000</v>
      </c>
      <c r="AG113" s="132">
        <f t="shared" si="62"/>
        <v>1</v>
      </c>
      <c r="AH113" s="26">
        <f t="shared" si="69"/>
        <v>0</v>
      </c>
      <c r="AI113" s="132">
        <f t="shared" si="63"/>
        <v>0</v>
      </c>
      <c r="AJ113" s="26">
        <f t="shared" si="77"/>
        <v>0</v>
      </c>
      <c r="AK113" s="132">
        <f t="shared" si="64"/>
        <v>0</v>
      </c>
      <c r="AL113" s="38">
        <f t="shared" si="56"/>
        <v>150000</v>
      </c>
      <c r="AM113" s="9"/>
      <c r="AN113" s="9"/>
      <c r="AO113" s="9"/>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row>
    <row r="114" spans="1:123" s="10" customFormat="1" ht="37.5" customHeight="1">
      <c r="A114" s="77"/>
      <c r="B114" s="80" t="s">
        <v>139</v>
      </c>
      <c r="C114" s="137" t="s">
        <v>386</v>
      </c>
      <c r="D114" s="96"/>
      <c r="E114" s="97">
        <f>E115+E147</f>
        <v>131978.72</v>
      </c>
      <c r="F114" s="97">
        <f>F115+F147</f>
        <v>181595</v>
      </c>
      <c r="G114" s="455"/>
      <c r="H114" s="487"/>
      <c r="I114" s="96"/>
      <c r="J114" s="521"/>
      <c r="K114" s="97">
        <f>K115+K147</f>
        <v>845695</v>
      </c>
      <c r="L114" s="455"/>
      <c r="M114" s="97">
        <f aca="true" t="shared" si="79" ref="M114:X114">M115+M147</f>
        <v>0</v>
      </c>
      <c r="N114" s="97">
        <f t="shared" si="79"/>
        <v>32900</v>
      </c>
      <c r="O114" s="97">
        <f t="shared" si="79"/>
        <v>424300</v>
      </c>
      <c r="P114" s="97">
        <f t="shared" si="79"/>
        <v>32900</v>
      </c>
      <c r="Q114" s="97">
        <f t="shared" si="79"/>
        <v>0</v>
      </c>
      <c r="R114" s="97">
        <f t="shared" si="79"/>
        <v>305595</v>
      </c>
      <c r="S114" s="97">
        <f t="shared" si="79"/>
        <v>25000</v>
      </c>
      <c r="T114" s="97">
        <f t="shared" si="79"/>
        <v>0</v>
      </c>
      <c r="U114" s="97">
        <f t="shared" si="79"/>
        <v>0</v>
      </c>
      <c r="V114" s="97">
        <f t="shared" si="79"/>
        <v>0</v>
      </c>
      <c r="W114" s="97">
        <f t="shared" si="79"/>
        <v>25000</v>
      </c>
      <c r="X114" s="97">
        <f t="shared" si="79"/>
        <v>0</v>
      </c>
      <c r="Y114" s="122">
        <f t="shared" si="60"/>
        <v>845695</v>
      </c>
      <c r="Z114" s="153">
        <f t="shared" si="66"/>
        <v>0</v>
      </c>
      <c r="AA114" s="180"/>
      <c r="AB114" s="180"/>
      <c r="AC114" s="180"/>
      <c r="AD114" s="110">
        <f t="shared" si="75"/>
        <v>457200</v>
      </c>
      <c r="AE114" s="130">
        <f t="shared" si="61"/>
        <v>0.5406204364457635</v>
      </c>
      <c r="AF114" s="110">
        <f t="shared" si="76"/>
        <v>338495</v>
      </c>
      <c r="AG114" s="130">
        <f t="shared" si="62"/>
        <v>0.4002565936892142</v>
      </c>
      <c r="AH114" s="110">
        <f t="shared" si="69"/>
        <v>25000</v>
      </c>
      <c r="AI114" s="130">
        <f t="shared" si="63"/>
        <v>0.02956148493251113</v>
      </c>
      <c r="AJ114" s="110">
        <f t="shared" si="77"/>
        <v>25000</v>
      </c>
      <c r="AK114" s="130">
        <f t="shared" si="64"/>
        <v>0.02956148493251113</v>
      </c>
      <c r="AL114" s="111">
        <f t="shared" si="56"/>
        <v>845695</v>
      </c>
      <c r="AM114" s="95"/>
      <c r="AN114" s="95"/>
      <c r="AO114" s="95"/>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row>
    <row r="115" spans="1:123" s="10" customFormat="1" ht="29.25" customHeight="1">
      <c r="A115" s="113"/>
      <c r="B115" s="372" t="s">
        <v>141</v>
      </c>
      <c r="C115" s="79" t="s">
        <v>387</v>
      </c>
      <c r="D115" s="114">
        <f>D116+D117+D118+D119+D125</f>
        <v>274208</v>
      </c>
      <c r="E115" s="114">
        <f>E116+E117+E118+E119+E125</f>
        <v>47573.72</v>
      </c>
      <c r="F115" s="114">
        <f>F116+F117+F118+F119+F142+F125</f>
        <v>1000</v>
      </c>
      <c r="G115" s="463"/>
      <c r="H115" s="495"/>
      <c r="I115" s="114"/>
      <c r="J115" s="527"/>
      <c r="K115" s="114">
        <f>K116+K117+K118+K119+K125+K128+K129+K135+K136+K137+K138+K139+K140+K146</f>
        <v>540100</v>
      </c>
      <c r="L115" s="463"/>
      <c r="M115" s="114">
        <f>M116+M117+M118+M119+M125+M128+M129+M135+M136+M137+M138+M139+M140</f>
        <v>0</v>
      </c>
      <c r="N115" s="114">
        <f>N116+N117+N118+N119+N125+N128+N129+N135+N136+N137+N138+N139+N140+N146</f>
        <v>32900</v>
      </c>
      <c r="O115" s="114">
        <f>O116+O117+O118+O119+O125+O128+O129+O135+O136+O137+O138+O139+O140+O146</f>
        <v>424300</v>
      </c>
      <c r="P115" s="114">
        <f aca="true" t="shared" si="80" ref="P115:X115">P116+P117+P118+P119+P125+P128+P129+P135+P136+P137+P138+P139+P140</f>
        <v>32900</v>
      </c>
      <c r="Q115" s="114">
        <f t="shared" si="80"/>
        <v>0</v>
      </c>
      <c r="R115" s="114">
        <f t="shared" si="80"/>
        <v>25000</v>
      </c>
      <c r="S115" s="114">
        <f t="shared" si="80"/>
        <v>0</v>
      </c>
      <c r="T115" s="114">
        <f t="shared" si="80"/>
        <v>0</v>
      </c>
      <c r="U115" s="114">
        <f t="shared" si="80"/>
        <v>0</v>
      </c>
      <c r="V115" s="114">
        <f t="shared" si="80"/>
        <v>0</v>
      </c>
      <c r="W115" s="114">
        <f t="shared" si="80"/>
        <v>25000</v>
      </c>
      <c r="X115" s="114">
        <f t="shared" si="80"/>
        <v>0</v>
      </c>
      <c r="Y115" s="154">
        <f t="shared" si="60"/>
        <v>540100</v>
      </c>
      <c r="Z115" s="155">
        <f t="shared" si="66"/>
        <v>0</v>
      </c>
      <c r="AA115" s="181"/>
      <c r="AB115" s="181"/>
      <c r="AC115" s="181"/>
      <c r="AD115" s="115">
        <f t="shared" si="75"/>
        <v>457200</v>
      </c>
      <c r="AE115" s="134">
        <f t="shared" si="61"/>
        <v>0.8465099055730421</v>
      </c>
      <c r="AF115" s="115">
        <f t="shared" si="76"/>
        <v>57900</v>
      </c>
      <c r="AG115" s="134">
        <f t="shared" si="62"/>
        <v>0.10720236993149417</v>
      </c>
      <c r="AH115" s="115">
        <f t="shared" si="69"/>
        <v>0</v>
      </c>
      <c r="AI115" s="134">
        <f t="shared" si="63"/>
        <v>0</v>
      </c>
      <c r="AJ115" s="115">
        <f t="shared" si="77"/>
        <v>25000</v>
      </c>
      <c r="AK115" s="134">
        <f t="shared" si="64"/>
        <v>0.046287724495463804</v>
      </c>
      <c r="AL115" s="116">
        <f t="shared" si="56"/>
        <v>540100</v>
      </c>
      <c r="AM115" s="113"/>
      <c r="AN115" s="113"/>
      <c r="AO115" s="113"/>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row>
    <row r="116" spans="1:123" s="10" customFormat="1" ht="40.5" customHeight="1">
      <c r="A116" s="9"/>
      <c r="B116" s="373" t="s">
        <v>602</v>
      </c>
      <c r="C116" s="63" t="s">
        <v>388</v>
      </c>
      <c r="D116" s="14">
        <v>0</v>
      </c>
      <c r="E116" s="14"/>
      <c r="F116" s="112">
        <f>D116-E116</f>
        <v>0</v>
      </c>
      <c r="G116" s="441"/>
      <c r="H116" s="483" t="s">
        <v>257</v>
      </c>
      <c r="I116" s="14"/>
      <c r="J116" s="518"/>
      <c r="K116" s="112">
        <f t="shared" si="19"/>
        <v>0</v>
      </c>
      <c r="L116" s="441"/>
      <c r="M116" s="14"/>
      <c r="N116" s="14"/>
      <c r="O116" s="14"/>
      <c r="P116" s="14"/>
      <c r="Q116" s="14"/>
      <c r="R116" s="14"/>
      <c r="S116" s="14"/>
      <c r="T116" s="14"/>
      <c r="U116" s="14"/>
      <c r="V116" s="14"/>
      <c r="W116" s="14"/>
      <c r="X116" s="14"/>
      <c r="Y116" s="112">
        <f t="shared" si="60"/>
        <v>0</v>
      </c>
      <c r="Z116" s="117">
        <f t="shared" si="66"/>
        <v>0</v>
      </c>
      <c r="AA116" s="179"/>
      <c r="AB116" s="179"/>
      <c r="AC116" s="179"/>
      <c r="AD116" s="26">
        <f t="shared" si="75"/>
        <v>0</v>
      </c>
      <c r="AE116" s="132" t="e">
        <f t="shared" si="61"/>
        <v>#DIV/0!</v>
      </c>
      <c r="AF116" s="26">
        <f t="shared" si="76"/>
        <v>0</v>
      </c>
      <c r="AG116" s="132" t="e">
        <f t="shared" si="62"/>
        <v>#DIV/0!</v>
      </c>
      <c r="AH116" s="26">
        <f aca="true" t="shared" si="81" ref="AH116:AH166">SUM(S116:U116)</f>
        <v>0</v>
      </c>
      <c r="AI116" s="132" t="e">
        <f t="shared" si="63"/>
        <v>#DIV/0!</v>
      </c>
      <c r="AJ116" s="26">
        <f t="shared" si="77"/>
        <v>0</v>
      </c>
      <c r="AK116" s="132" t="e">
        <f t="shared" si="64"/>
        <v>#DIV/0!</v>
      </c>
      <c r="AL116" s="38">
        <f t="shared" si="56"/>
        <v>0</v>
      </c>
      <c r="AM116" s="9"/>
      <c r="AN116" s="9"/>
      <c r="AO116" s="9"/>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row>
    <row r="117" spans="1:123" s="10" customFormat="1" ht="30" customHeight="1">
      <c r="A117" s="9"/>
      <c r="B117" s="373" t="s">
        <v>603</v>
      </c>
      <c r="C117" s="74" t="s">
        <v>240</v>
      </c>
      <c r="D117" s="14">
        <v>0</v>
      </c>
      <c r="E117" s="14"/>
      <c r="F117" s="112">
        <f>D117-E117</f>
        <v>0</v>
      </c>
      <c r="G117" s="441"/>
      <c r="H117" s="483" t="s">
        <v>257</v>
      </c>
      <c r="I117" s="14">
        <v>0</v>
      </c>
      <c r="J117" s="518"/>
      <c r="K117" s="112">
        <f t="shared" si="19"/>
        <v>0</v>
      </c>
      <c r="L117" s="441"/>
      <c r="M117" s="14"/>
      <c r="N117" s="14"/>
      <c r="O117" s="14"/>
      <c r="P117" s="14"/>
      <c r="Q117" s="14"/>
      <c r="R117" s="14"/>
      <c r="S117" s="14"/>
      <c r="T117" s="14"/>
      <c r="U117" s="14"/>
      <c r="V117" s="14"/>
      <c r="W117" s="14"/>
      <c r="X117" s="14"/>
      <c r="Y117" s="112">
        <f t="shared" si="60"/>
        <v>0</v>
      </c>
      <c r="Z117" s="117">
        <f t="shared" si="66"/>
        <v>0</v>
      </c>
      <c r="AA117" s="179"/>
      <c r="AB117" s="179"/>
      <c r="AC117" s="179"/>
      <c r="AD117" s="26">
        <f t="shared" si="75"/>
        <v>0</v>
      </c>
      <c r="AE117" s="132" t="e">
        <f t="shared" si="61"/>
        <v>#DIV/0!</v>
      </c>
      <c r="AF117" s="26">
        <f t="shared" si="76"/>
        <v>0</v>
      </c>
      <c r="AG117" s="132" t="e">
        <f t="shared" si="62"/>
        <v>#DIV/0!</v>
      </c>
      <c r="AH117" s="26">
        <f t="shared" si="81"/>
        <v>0</v>
      </c>
      <c r="AI117" s="132" t="e">
        <f t="shared" si="63"/>
        <v>#DIV/0!</v>
      </c>
      <c r="AJ117" s="26">
        <f t="shared" si="77"/>
        <v>0</v>
      </c>
      <c r="AK117" s="132" t="e">
        <f t="shared" si="64"/>
        <v>#DIV/0!</v>
      </c>
      <c r="AL117" s="38">
        <f t="shared" si="56"/>
        <v>0</v>
      </c>
      <c r="AM117" s="9"/>
      <c r="AN117" s="9"/>
      <c r="AO117" s="9"/>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row>
    <row r="118" spans="1:123" s="10" customFormat="1" ht="33" customHeight="1">
      <c r="A118" s="9"/>
      <c r="B118" s="373" t="s">
        <v>604</v>
      </c>
      <c r="C118" s="63" t="s">
        <v>237</v>
      </c>
      <c r="D118" s="14">
        <v>0</v>
      </c>
      <c r="E118" s="14"/>
      <c r="F118" s="112">
        <f>D118-E118</f>
        <v>0</v>
      </c>
      <c r="G118" s="441"/>
      <c r="H118" s="483" t="s">
        <v>257</v>
      </c>
      <c r="I118" s="14">
        <v>0</v>
      </c>
      <c r="J118" s="518"/>
      <c r="K118" s="112">
        <f>I118*J118</f>
        <v>0</v>
      </c>
      <c r="L118" s="441"/>
      <c r="M118" s="14"/>
      <c r="N118" s="14"/>
      <c r="O118" s="14"/>
      <c r="P118" s="14"/>
      <c r="Q118" s="14"/>
      <c r="R118" s="14"/>
      <c r="S118" s="14"/>
      <c r="T118" s="14"/>
      <c r="U118" s="14"/>
      <c r="V118" s="14"/>
      <c r="W118" s="14"/>
      <c r="X118" s="14"/>
      <c r="Y118" s="112">
        <f t="shared" si="60"/>
        <v>0</v>
      </c>
      <c r="Z118" s="117">
        <f t="shared" si="66"/>
        <v>0</v>
      </c>
      <c r="AA118" s="179"/>
      <c r="AB118" s="179"/>
      <c r="AC118" s="179"/>
      <c r="AD118" s="26">
        <f t="shared" si="75"/>
        <v>0</v>
      </c>
      <c r="AE118" s="132" t="e">
        <f t="shared" si="61"/>
        <v>#DIV/0!</v>
      </c>
      <c r="AF118" s="26">
        <f t="shared" si="76"/>
        <v>0</v>
      </c>
      <c r="AG118" s="132" t="e">
        <f t="shared" si="62"/>
        <v>#DIV/0!</v>
      </c>
      <c r="AH118" s="26">
        <f t="shared" si="81"/>
        <v>0</v>
      </c>
      <c r="AI118" s="132" t="e">
        <f t="shared" si="63"/>
        <v>#DIV/0!</v>
      </c>
      <c r="AJ118" s="26">
        <f t="shared" si="77"/>
        <v>0</v>
      </c>
      <c r="AK118" s="132" t="e">
        <f t="shared" si="64"/>
        <v>#DIV/0!</v>
      </c>
      <c r="AL118" s="38">
        <f t="shared" si="56"/>
        <v>0</v>
      </c>
      <c r="AM118" s="9"/>
      <c r="AN118" s="9"/>
      <c r="AO118" s="9"/>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row>
    <row r="119" spans="1:123" s="10" customFormat="1" ht="31.5" customHeight="1">
      <c r="A119" s="9"/>
      <c r="B119" s="373" t="s">
        <v>605</v>
      </c>
      <c r="C119" s="63" t="s">
        <v>609</v>
      </c>
      <c r="D119" s="112">
        <v>158400</v>
      </c>
      <c r="E119" s="112">
        <f>SUM(E120:E124)</f>
        <v>41765.72</v>
      </c>
      <c r="F119" s="112"/>
      <c r="G119" s="441"/>
      <c r="H119" s="483" t="s">
        <v>130</v>
      </c>
      <c r="I119" s="14"/>
      <c r="J119" s="518"/>
      <c r="K119" s="112">
        <f>SUM(K120:K124)</f>
        <v>0</v>
      </c>
      <c r="L119" s="441"/>
      <c r="M119" s="112">
        <f aca="true" t="shared" si="82" ref="M119:X119">SUM(M120:M124)</f>
        <v>0</v>
      </c>
      <c r="N119" s="112">
        <f t="shared" si="82"/>
        <v>0</v>
      </c>
      <c r="O119" s="112">
        <f t="shared" si="82"/>
        <v>0</v>
      </c>
      <c r="P119" s="112">
        <f t="shared" si="82"/>
        <v>0</v>
      </c>
      <c r="Q119" s="112">
        <f t="shared" si="82"/>
        <v>0</v>
      </c>
      <c r="R119" s="112">
        <f t="shared" si="82"/>
        <v>0</v>
      </c>
      <c r="S119" s="112">
        <f t="shared" si="82"/>
        <v>0</v>
      </c>
      <c r="T119" s="112">
        <f t="shared" si="82"/>
        <v>0</v>
      </c>
      <c r="U119" s="112">
        <f t="shared" si="82"/>
        <v>0</v>
      </c>
      <c r="V119" s="112">
        <f t="shared" si="82"/>
        <v>0</v>
      </c>
      <c r="W119" s="112">
        <f t="shared" si="82"/>
        <v>0</v>
      </c>
      <c r="X119" s="112">
        <f t="shared" si="82"/>
        <v>0</v>
      </c>
      <c r="Y119" s="112">
        <f t="shared" si="60"/>
        <v>0</v>
      </c>
      <c r="Z119" s="117">
        <f t="shared" si="66"/>
        <v>0</v>
      </c>
      <c r="AA119" s="179"/>
      <c r="AB119" s="179"/>
      <c r="AC119" s="179"/>
      <c r="AD119" s="26">
        <f t="shared" si="75"/>
        <v>0</v>
      </c>
      <c r="AE119" s="132" t="e">
        <f t="shared" si="61"/>
        <v>#DIV/0!</v>
      </c>
      <c r="AF119" s="26">
        <f t="shared" si="76"/>
        <v>0</v>
      </c>
      <c r="AG119" s="132" t="e">
        <f t="shared" si="62"/>
        <v>#DIV/0!</v>
      </c>
      <c r="AH119" s="26">
        <f t="shared" si="81"/>
        <v>0</v>
      </c>
      <c r="AI119" s="132" t="e">
        <f t="shared" si="63"/>
        <v>#DIV/0!</v>
      </c>
      <c r="AJ119" s="26">
        <f t="shared" si="77"/>
        <v>0</v>
      </c>
      <c r="AK119" s="132" t="e">
        <f t="shared" si="64"/>
        <v>#DIV/0!</v>
      </c>
      <c r="AL119" s="38">
        <f t="shared" si="56"/>
        <v>0</v>
      </c>
      <c r="AM119" s="9"/>
      <c r="AN119" s="9"/>
      <c r="AO119" s="9"/>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row>
    <row r="120" spans="1:123" s="10" customFormat="1" ht="31.5" customHeight="1">
      <c r="A120" s="9"/>
      <c r="B120" s="374" t="s">
        <v>195</v>
      </c>
      <c r="C120" s="28" t="s">
        <v>290</v>
      </c>
      <c r="D120" s="14">
        <v>45000</v>
      </c>
      <c r="E120" s="14">
        <v>8560</v>
      </c>
      <c r="F120" s="14"/>
      <c r="G120" s="441"/>
      <c r="H120" s="483"/>
      <c r="I120" s="14">
        <v>0</v>
      </c>
      <c r="J120" s="518" t="s">
        <v>95</v>
      </c>
      <c r="K120" s="14">
        <f>I120*J120</f>
        <v>0</v>
      </c>
      <c r="L120" s="441"/>
      <c r="M120" s="14"/>
      <c r="N120" s="14"/>
      <c r="O120" s="14"/>
      <c r="P120" s="14"/>
      <c r="Q120" s="14"/>
      <c r="R120" s="14">
        <f>$I120</f>
        <v>0</v>
      </c>
      <c r="S120" s="14"/>
      <c r="T120" s="14">
        <f>$I120</f>
        <v>0</v>
      </c>
      <c r="U120" s="14"/>
      <c r="V120" s="14"/>
      <c r="W120" s="14">
        <f>$I120</f>
        <v>0</v>
      </c>
      <c r="X120" s="14"/>
      <c r="Y120" s="14">
        <f t="shared" si="60"/>
        <v>0</v>
      </c>
      <c r="Z120" s="117">
        <f t="shared" si="66"/>
        <v>0</v>
      </c>
      <c r="AA120" s="179"/>
      <c r="AB120" s="179"/>
      <c r="AC120" s="179"/>
      <c r="AD120" s="26">
        <f t="shared" si="75"/>
        <v>0</v>
      </c>
      <c r="AE120" s="132" t="e">
        <f t="shared" si="61"/>
        <v>#DIV/0!</v>
      </c>
      <c r="AF120" s="26">
        <f t="shared" si="76"/>
        <v>0</v>
      </c>
      <c r="AG120" s="132" t="e">
        <f t="shared" si="62"/>
        <v>#DIV/0!</v>
      </c>
      <c r="AH120" s="26">
        <f t="shared" si="81"/>
        <v>0</v>
      </c>
      <c r="AI120" s="132" t="e">
        <f t="shared" si="63"/>
        <v>#DIV/0!</v>
      </c>
      <c r="AJ120" s="26">
        <f t="shared" si="77"/>
        <v>0</v>
      </c>
      <c r="AK120" s="132" t="e">
        <f t="shared" si="64"/>
        <v>#DIV/0!</v>
      </c>
      <c r="AL120" s="38">
        <f t="shared" si="56"/>
        <v>0</v>
      </c>
      <c r="AM120" s="9"/>
      <c r="AN120" s="9"/>
      <c r="AO120" s="9"/>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row>
    <row r="121" spans="1:123" s="10" customFormat="1" ht="31.5" customHeight="1">
      <c r="A121" s="9"/>
      <c r="B121" s="374" t="s">
        <v>196</v>
      </c>
      <c r="C121" s="28" t="s">
        <v>327</v>
      </c>
      <c r="D121" s="14">
        <v>22500</v>
      </c>
      <c r="E121" s="14">
        <v>994</v>
      </c>
      <c r="F121" s="14"/>
      <c r="G121" s="441"/>
      <c r="H121" s="483"/>
      <c r="I121" s="14">
        <v>0</v>
      </c>
      <c r="J121" s="518" t="s">
        <v>95</v>
      </c>
      <c r="K121" s="14">
        <f>I121*J121</f>
        <v>0</v>
      </c>
      <c r="L121" s="441"/>
      <c r="M121" s="14"/>
      <c r="N121" s="14">
        <f>$I121</f>
        <v>0</v>
      </c>
      <c r="O121" s="14"/>
      <c r="P121" s="14"/>
      <c r="Q121" s="14"/>
      <c r="R121" s="14">
        <v>0</v>
      </c>
      <c r="S121" s="14"/>
      <c r="T121" s="14">
        <f>$I121</f>
        <v>0</v>
      </c>
      <c r="U121" s="14"/>
      <c r="V121" s="14"/>
      <c r="W121" s="14">
        <f>$I121</f>
        <v>0</v>
      </c>
      <c r="X121" s="14"/>
      <c r="Y121" s="14">
        <f t="shared" si="60"/>
        <v>0</v>
      </c>
      <c r="Z121" s="117">
        <f t="shared" si="66"/>
        <v>0</v>
      </c>
      <c r="AA121" s="179"/>
      <c r="AB121" s="179"/>
      <c r="AC121" s="179"/>
      <c r="AD121" s="26">
        <f t="shared" si="75"/>
        <v>0</v>
      </c>
      <c r="AE121" s="132" t="e">
        <f t="shared" si="61"/>
        <v>#DIV/0!</v>
      </c>
      <c r="AF121" s="26">
        <f t="shared" si="76"/>
        <v>0</v>
      </c>
      <c r="AG121" s="132" t="e">
        <f t="shared" si="62"/>
        <v>#DIV/0!</v>
      </c>
      <c r="AH121" s="26">
        <f t="shared" si="81"/>
        <v>0</v>
      </c>
      <c r="AI121" s="132" t="e">
        <f t="shared" si="63"/>
        <v>#DIV/0!</v>
      </c>
      <c r="AJ121" s="26">
        <f t="shared" si="77"/>
        <v>0</v>
      </c>
      <c r="AK121" s="132" t="e">
        <f t="shared" si="64"/>
        <v>#DIV/0!</v>
      </c>
      <c r="AL121" s="38">
        <f t="shared" si="56"/>
        <v>0</v>
      </c>
      <c r="AM121" s="9"/>
      <c r="AN121" s="9"/>
      <c r="AO121" s="9"/>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row>
    <row r="122" spans="1:123" s="10" customFormat="1" ht="31.5" customHeight="1">
      <c r="A122" s="9"/>
      <c r="B122" s="374" t="s">
        <v>197</v>
      </c>
      <c r="C122" s="28" t="s">
        <v>328</v>
      </c>
      <c r="D122" s="14">
        <v>22500</v>
      </c>
      <c r="E122" s="14">
        <f>2447.12+942+100+4793.6</f>
        <v>8282.720000000001</v>
      </c>
      <c r="F122" s="14"/>
      <c r="G122" s="441"/>
      <c r="H122" s="483"/>
      <c r="I122" s="14">
        <v>0</v>
      </c>
      <c r="J122" s="518" t="s">
        <v>95</v>
      </c>
      <c r="K122" s="14">
        <f>I122*J122</f>
        <v>0</v>
      </c>
      <c r="L122" s="441"/>
      <c r="M122" s="14"/>
      <c r="N122" s="14"/>
      <c r="O122" s="14">
        <f>$I122</f>
        <v>0</v>
      </c>
      <c r="P122" s="14"/>
      <c r="Q122" s="14"/>
      <c r="R122" s="14">
        <v>0</v>
      </c>
      <c r="S122" s="14">
        <f>$I122</f>
        <v>0</v>
      </c>
      <c r="T122" s="14">
        <v>0</v>
      </c>
      <c r="U122" s="14"/>
      <c r="V122" s="14"/>
      <c r="W122" s="14">
        <f>$I122</f>
        <v>0</v>
      </c>
      <c r="X122" s="14"/>
      <c r="Y122" s="14">
        <f t="shared" si="60"/>
        <v>0</v>
      </c>
      <c r="Z122" s="117">
        <f t="shared" si="66"/>
        <v>0</v>
      </c>
      <c r="AA122" s="179"/>
      <c r="AB122" s="179"/>
      <c r="AC122" s="179"/>
      <c r="AD122" s="26">
        <f t="shared" si="75"/>
        <v>0</v>
      </c>
      <c r="AE122" s="132" t="e">
        <f>AD122/$K122</f>
        <v>#DIV/0!</v>
      </c>
      <c r="AF122" s="26">
        <f t="shared" si="76"/>
        <v>0</v>
      </c>
      <c r="AG122" s="132" t="e">
        <f>AF122/$K122</f>
        <v>#DIV/0!</v>
      </c>
      <c r="AH122" s="26">
        <f t="shared" si="81"/>
        <v>0</v>
      </c>
      <c r="AI122" s="132" t="e">
        <f>AH122/$K122</f>
        <v>#DIV/0!</v>
      </c>
      <c r="AJ122" s="26">
        <f t="shared" si="77"/>
        <v>0</v>
      </c>
      <c r="AK122" s="132" t="e">
        <f>AJ122/$K122</f>
        <v>#DIV/0!</v>
      </c>
      <c r="AL122" s="38">
        <f>AD122+AF122+AH122+AJ122</f>
        <v>0</v>
      </c>
      <c r="AM122" s="9"/>
      <c r="AN122" s="9"/>
      <c r="AO122" s="9"/>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row>
    <row r="123" spans="1:123" s="10" customFormat="1" ht="31.5" customHeight="1">
      <c r="A123" s="9"/>
      <c r="B123" s="374" t="s">
        <v>198</v>
      </c>
      <c r="C123" s="28" t="s">
        <v>242</v>
      </c>
      <c r="D123" s="14">
        <v>18000</v>
      </c>
      <c r="E123" s="14">
        <v>0</v>
      </c>
      <c r="F123" s="14"/>
      <c r="G123" s="441"/>
      <c r="H123" s="483"/>
      <c r="I123" s="14">
        <v>0</v>
      </c>
      <c r="J123" s="518" t="s">
        <v>95</v>
      </c>
      <c r="K123" s="14">
        <f>I123*J123</f>
        <v>0</v>
      </c>
      <c r="L123" s="441"/>
      <c r="M123" s="14"/>
      <c r="N123" s="14"/>
      <c r="O123" s="14">
        <f>$I123</f>
        <v>0</v>
      </c>
      <c r="P123" s="14"/>
      <c r="Q123" s="14"/>
      <c r="R123" s="14">
        <v>0</v>
      </c>
      <c r="S123" s="14">
        <f>$I123</f>
        <v>0</v>
      </c>
      <c r="T123" s="14">
        <v>0</v>
      </c>
      <c r="U123" s="14"/>
      <c r="V123" s="14"/>
      <c r="W123" s="14">
        <f>$I123</f>
        <v>0</v>
      </c>
      <c r="X123" s="14"/>
      <c r="Y123" s="14">
        <f t="shared" si="60"/>
        <v>0</v>
      </c>
      <c r="Z123" s="117">
        <f aca="true" t="shared" si="83" ref="Z123:Z181">K123-Y123</f>
        <v>0</v>
      </c>
      <c r="AA123" s="179"/>
      <c r="AB123" s="179"/>
      <c r="AC123" s="179"/>
      <c r="AD123" s="26">
        <f t="shared" si="75"/>
        <v>0</v>
      </c>
      <c r="AE123" s="132" t="e">
        <f t="shared" si="61"/>
        <v>#DIV/0!</v>
      </c>
      <c r="AF123" s="26">
        <f t="shared" si="76"/>
        <v>0</v>
      </c>
      <c r="AG123" s="132" t="e">
        <f t="shared" si="62"/>
        <v>#DIV/0!</v>
      </c>
      <c r="AH123" s="26">
        <f t="shared" si="81"/>
        <v>0</v>
      </c>
      <c r="AI123" s="132" t="e">
        <f t="shared" si="63"/>
        <v>#DIV/0!</v>
      </c>
      <c r="AJ123" s="26">
        <f t="shared" si="77"/>
        <v>0</v>
      </c>
      <c r="AK123" s="132" t="e">
        <f t="shared" si="64"/>
        <v>#DIV/0!</v>
      </c>
      <c r="AL123" s="38">
        <f t="shared" si="56"/>
        <v>0</v>
      </c>
      <c r="AM123" s="9"/>
      <c r="AN123" s="9"/>
      <c r="AO123" s="9"/>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row>
    <row r="124" spans="1:123" s="10" customFormat="1" ht="31.5" customHeight="1">
      <c r="A124" s="9"/>
      <c r="B124" s="374" t="s">
        <v>326</v>
      </c>
      <c r="C124" s="28" t="s">
        <v>238</v>
      </c>
      <c r="D124" s="14">
        <v>50400</v>
      </c>
      <c r="E124" s="14">
        <f>13150+7200+3579</f>
        <v>23929</v>
      </c>
      <c r="F124" s="14"/>
      <c r="G124" s="441"/>
      <c r="H124" s="483"/>
      <c r="I124" s="14">
        <v>0</v>
      </c>
      <c r="J124" s="518" t="s">
        <v>95</v>
      </c>
      <c r="K124" s="14">
        <f>I124*J124</f>
        <v>0</v>
      </c>
      <c r="L124" s="441"/>
      <c r="M124" s="14"/>
      <c r="N124" s="14"/>
      <c r="O124" s="14">
        <f>$I124</f>
        <v>0</v>
      </c>
      <c r="P124" s="14"/>
      <c r="Q124" s="14"/>
      <c r="R124" s="14">
        <v>0</v>
      </c>
      <c r="S124" s="14">
        <f>$I124</f>
        <v>0</v>
      </c>
      <c r="T124" s="14">
        <v>0</v>
      </c>
      <c r="U124" s="14"/>
      <c r="V124" s="14"/>
      <c r="W124" s="14">
        <f>$I124</f>
        <v>0</v>
      </c>
      <c r="X124" s="14"/>
      <c r="Y124" s="14">
        <f t="shared" si="60"/>
        <v>0</v>
      </c>
      <c r="Z124" s="117">
        <f t="shared" si="83"/>
        <v>0</v>
      </c>
      <c r="AA124" s="179"/>
      <c r="AB124" s="179"/>
      <c r="AC124" s="179"/>
      <c r="AD124" s="26">
        <f t="shared" si="75"/>
        <v>0</v>
      </c>
      <c r="AE124" s="132" t="e">
        <f>AD124/$K124</f>
        <v>#DIV/0!</v>
      </c>
      <c r="AF124" s="26">
        <f t="shared" si="76"/>
        <v>0</v>
      </c>
      <c r="AG124" s="132" t="e">
        <f t="shared" si="62"/>
        <v>#DIV/0!</v>
      </c>
      <c r="AH124" s="26">
        <f t="shared" si="81"/>
        <v>0</v>
      </c>
      <c r="AI124" s="132" t="e">
        <f t="shared" si="63"/>
        <v>#DIV/0!</v>
      </c>
      <c r="AJ124" s="26">
        <f t="shared" si="77"/>
        <v>0</v>
      </c>
      <c r="AK124" s="132" t="e">
        <f t="shared" si="64"/>
        <v>#DIV/0!</v>
      </c>
      <c r="AL124" s="38">
        <f t="shared" si="56"/>
        <v>0</v>
      </c>
      <c r="AM124" s="9"/>
      <c r="AN124" s="9"/>
      <c r="AO124" s="9"/>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row>
    <row r="125" spans="1:123" s="10" customFormat="1" ht="31.5" customHeight="1">
      <c r="A125" s="9"/>
      <c r="B125" s="375" t="s">
        <v>261</v>
      </c>
      <c r="C125" s="63" t="s">
        <v>260</v>
      </c>
      <c r="D125" s="112">
        <v>115808</v>
      </c>
      <c r="E125" s="112">
        <f>SUM(E126:E127)</f>
        <v>5808</v>
      </c>
      <c r="F125" s="112"/>
      <c r="G125" s="441"/>
      <c r="H125" s="483"/>
      <c r="I125" s="14"/>
      <c r="J125" s="518"/>
      <c r="K125" s="112">
        <f>SUM(K126:K127)</f>
        <v>50000</v>
      </c>
      <c r="L125" s="441"/>
      <c r="M125" s="112">
        <f aca="true" t="shared" si="84" ref="M125:X125">SUM(M126:M127)</f>
        <v>0</v>
      </c>
      <c r="N125" s="112">
        <f t="shared" si="84"/>
        <v>0</v>
      </c>
      <c r="O125" s="112">
        <f t="shared" si="84"/>
        <v>0</v>
      </c>
      <c r="P125" s="112">
        <f t="shared" si="84"/>
        <v>0</v>
      </c>
      <c r="Q125" s="112">
        <f t="shared" si="84"/>
        <v>0</v>
      </c>
      <c r="R125" s="112">
        <f t="shared" si="84"/>
        <v>25000</v>
      </c>
      <c r="S125" s="112">
        <f t="shared" si="84"/>
        <v>0</v>
      </c>
      <c r="T125" s="112">
        <f t="shared" si="84"/>
        <v>0</v>
      </c>
      <c r="U125" s="112">
        <f t="shared" si="84"/>
        <v>0</v>
      </c>
      <c r="V125" s="112">
        <f t="shared" si="84"/>
        <v>0</v>
      </c>
      <c r="W125" s="112">
        <f t="shared" si="84"/>
        <v>25000</v>
      </c>
      <c r="X125" s="112">
        <f t="shared" si="84"/>
        <v>0</v>
      </c>
      <c r="Y125" s="112">
        <f>SUM(M125:X125)</f>
        <v>50000</v>
      </c>
      <c r="Z125" s="117">
        <f t="shared" si="83"/>
        <v>0</v>
      </c>
      <c r="AA125" s="179"/>
      <c r="AB125" s="179"/>
      <c r="AC125" s="179"/>
      <c r="AD125" s="26">
        <f t="shared" si="75"/>
        <v>0</v>
      </c>
      <c r="AE125" s="132">
        <f>AD125/$K125</f>
        <v>0</v>
      </c>
      <c r="AF125" s="26">
        <f t="shared" si="76"/>
        <v>25000</v>
      </c>
      <c r="AG125" s="132">
        <f t="shared" si="62"/>
        <v>0.5</v>
      </c>
      <c r="AH125" s="26">
        <f t="shared" si="81"/>
        <v>0</v>
      </c>
      <c r="AI125" s="132">
        <f t="shared" si="63"/>
        <v>0</v>
      </c>
      <c r="AJ125" s="26">
        <f>SUM(V125:V125)</f>
        <v>0</v>
      </c>
      <c r="AK125" s="132">
        <f t="shared" si="64"/>
        <v>0</v>
      </c>
      <c r="AL125" s="38">
        <f t="shared" si="56"/>
        <v>25000</v>
      </c>
      <c r="AM125" s="9"/>
      <c r="AN125" s="9"/>
      <c r="AO125" s="9"/>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row>
    <row r="126" spans="1:123" s="10" customFormat="1" ht="31.5" customHeight="1">
      <c r="A126" s="9"/>
      <c r="B126" s="376" t="s">
        <v>275</v>
      </c>
      <c r="C126" s="28" t="s">
        <v>389</v>
      </c>
      <c r="D126" s="14">
        <v>5808</v>
      </c>
      <c r="E126" s="14">
        <f>D126-I126</f>
        <v>5808</v>
      </c>
      <c r="F126" s="112"/>
      <c r="G126" s="441"/>
      <c r="H126" s="483"/>
      <c r="I126" s="14">
        <v>0</v>
      </c>
      <c r="J126" s="518" t="s">
        <v>93</v>
      </c>
      <c r="K126" s="14">
        <f>I126*J126</f>
        <v>0</v>
      </c>
      <c r="L126" s="441"/>
      <c r="M126" s="14">
        <f>$I126</f>
        <v>0</v>
      </c>
      <c r="N126" s="14"/>
      <c r="O126" s="14"/>
      <c r="P126" s="14"/>
      <c r="Q126" s="14"/>
      <c r="R126" s="14"/>
      <c r="S126" s="14"/>
      <c r="T126" s="14"/>
      <c r="U126" s="14"/>
      <c r="V126" s="14"/>
      <c r="W126" s="14"/>
      <c r="X126" s="14"/>
      <c r="Y126" s="112">
        <f>SUM(M126:X126)</f>
        <v>0</v>
      </c>
      <c r="Z126" s="117">
        <f t="shared" si="83"/>
        <v>0</v>
      </c>
      <c r="AA126" s="179"/>
      <c r="AB126" s="179"/>
      <c r="AC126" s="179"/>
      <c r="AD126" s="26">
        <f t="shared" si="75"/>
        <v>0</v>
      </c>
      <c r="AE126" s="132" t="e">
        <f>AD126/$K126</f>
        <v>#DIV/0!</v>
      </c>
      <c r="AF126" s="26">
        <f t="shared" si="76"/>
        <v>0</v>
      </c>
      <c r="AG126" s="132" t="e">
        <f t="shared" si="62"/>
        <v>#DIV/0!</v>
      </c>
      <c r="AH126" s="26">
        <f t="shared" si="81"/>
        <v>0</v>
      </c>
      <c r="AI126" s="132" t="e">
        <f t="shared" si="63"/>
        <v>#DIV/0!</v>
      </c>
      <c r="AJ126" s="26">
        <f aca="true" t="shared" si="85" ref="AJ126:AJ181">SUM(V126:X126)</f>
        <v>0</v>
      </c>
      <c r="AK126" s="132" t="e">
        <f t="shared" si="64"/>
        <v>#DIV/0!</v>
      </c>
      <c r="AL126" s="38">
        <f t="shared" si="56"/>
        <v>0</v>
      </c>
      <c r="AM126" s="9"/>
      <c r="AN126" s="9"/>
      <c r="AO126" s="9"/>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row>
    <row r="127" spans="1:123" s="10" customFormat="1" ht="31.5" customHeight="1">
      <c r="A127" s="9"/>
      <c r="B127" s="376" t="s">
        <v>276</v>
      </c>
      <c r="C127" s="28" t="s">
        <v>390</v>
      </c>
      <c r="D127" s="14">
        <v>110000</v>
      </c>
      <c r="E127" s="14"/>
      <c r="F127" s="112"/>
      <c r="G127" s="441" t="s">
        <v>524</v>
      </c>
      <c r="H127" s="483"/>
      <c r="I127" s="14">
        <v>25000</v>
      </c>
      <c r="J127" s="518" t="s">
        <v>94</v>
      </c>
      <c r="K127" s="14">
        <f>I127*J127</f>
        <v>50000</v>
      </c>
      <c r="L127" s="441"/>
      <c r="M127" s="14"/>
      <c r="N127" s="14"/>
      <c r="O127" s="14"/>
      <c r="P127" s="14"/>
      <c r="Q127" s="14"/>
      <c r="R127" s="14">
        <f>$I127</f>
        <v>25000</v>
      </c>
      <c r="S127" s="14">
        <v>0</v>
      </c>
      <c r="T127" s="14"/>
      <c r="U127" s="14">
        <v>0</v>
      </c>
      <c r="V127" s="14"/>
      <c r="W127" s="14">
        <f>$I127</f>
        <v>25000</v>
      </c>
      <c r="X127" s="14"/>
      <c r="Y127" s="112">
        <f>SUM(M127:X127)</f>
        <v>50000</v>
      </c>
      <c r="Z127" s="117">
        <f t="shared" si="83"/>
        <v>0</v>
      </c>
      <c r="AA127" s="179"/>
      <c r="AB127" s="179"/>
      <c r="AC127" s="179"/>
      <c r="AD127" s="26">
        <f t="shared" si="75"/>
        <v>0</v>
      </c>
      <c r="AE127" s="132">
        <f>AD127/$K127</f>
        <v>0</v>
      </c>
      <c r="AF127" s="26">
        <f t="shared" si="76"/>
        <v>25000</v>
      </c>
      <c r="AG127" s="132">
        <f t="shared" si="62"/>
        <v>0.5</v>
      </c>
      <c r="AH127" s="26">
        <f t="shared" si="81"/>
        <v>0</v>
      </c>
      <c r="AI127" s="132">
        <f t="shared" si="63"/>
        <v>0</v>
      </c>
      <c r="AJ127" s="26">
        <f t="shared" si="85"/>
        <v>25000</v>
      </c>
      <c r="AK127" s="132">
        <f t="shared" si="64"/>
        <v>0.5</v>
      </c>
      <c r="AL127" s="38">
        <f t="shared" si="56"/>
        <v>50000</v>
      </c>
      <c r="AM127" s="9"/>
      <c r="AN127" s="9"/>
      <c r="AO127" s="9"/>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row>
    <row r="128" spans="1:123" s="10" customFormat="1" ht="31.5" customHeight="1">
      <c r="A128" s="9"/>
      <c r="B128" s="375" t="s">
        <v>542</v>
      </c>
      <c r="C128" s="63" t="s">
        <v>546</v>
      </c>
      <c r="D128" s="14"/>
      <c r="E128" s="14"/>
      <c r="F128" s="112">
        <f>F130+F131+F132+F133+F134</f>
        <v>69900</v>
      </c>
      <c r="G128" s="441"/>
      <c r="H128" s="483"/>
      <c r="I128" s="14"/>
      <c r="J128" s="518" t="s">
        <v>93</v>
      </c>
      <c r="K128" s="112">
        <f>SUM(K130:K134)</f>
        <v>98700</v>
      </c>
      <c r="L128" s="593"/>
      <c r="M128" s="112">
        <f aca="true" t="shared" si="86" ref="M128:X128">SUM(M130:M134)</f>
        <v>0</v>
      </c>
      <c r="N128" s="112">
        <f t="shared" si="86"/>
        <v>32900</v>
      </c>
      <c r="O128" s="112">
        <f t="shared" si="86"/>
        <v>32900</v>
      </c>
      <c r="P128" s="112">
        <f t="shared" si="86"/>
        <v>32900</v>
      </c>
      <c r="Q128" s="112">
        <f t="shared" si="86"/>
        <v>0</v>
      </c>
      <c r="R128" s="112">
        <f t="shared" si="86"/>
        <v>0</v>
      </c>
      <c r="S128" s="112">
        <f t="shared" si="86"/>
        <v>0</v>
      </c>
      <c r="T128" s="112">
        <f t="shared" si="86"/>
        <v>0</v>
      </c>
      <c r="U128" s="112">
        <f t="shared" si="86"/>
        <v>0</v>
      </c>
      <c r="V128" s="112">
        <f t="shared" si="86"/>
        <v>0</v>
      </c>
      <c r="W128" s="112">
        <f t="shared" si="86"/>
        <v>0</v>
      </c>
      <c r="X128" s="112">
        <f t="shared" si="86"/>
        <v>0</v>
      </c>
      <c r="Y128" s="112">
        <f aca="true" t="shared" si="87" ref="Y128:Y145">SUM(M128:X128)</f>
        <v>98700</v>
      </c>
      <c r="Z128" s="117">
        <f t="shared" si="83"/>
        <v>0</v>
      </c>
      <c r="AA128" s="179"/>
      <c r="AB128" s="179"/>
      <c r="AC128" s="179"/>
      <c r="AD128" s="26">
        <f t="shared" si="75"/>
        <v>65800</v>
      </c>
      <c r="AE128" s="132">
        <f aca="true" t="shared" si="88" ref="AE128:AE145">AD128/$K128</f>
        <v>0.6666666666666666</v>
      </c>
      <c r="AF128" s="26">
        <f t="shared" si="76"/>
        <v>32900</v>
      </c>
      <c r="AG128" s="132">
        <f t="shared" si="62"/>
        <v>0.3333333333333333</v>
      </c>
      <c r="AH128" s="26">
        <f t="shared" si="81"/>
        <v>0</v>
      </c>
      <c r="AI128" s="132">
        <f t="shared" si="63"/>
        <v>0</v>
      </c>
      <c r="AJ128" s="26">
        <f t="shared" si="85"/>
        <v>0</v>
      </c>
      <c r="AK128" s="132">
        <f t="shared" si="64"/>
        <v>0</v>
      </c>
      <c r="AL128" s="38">
        <f t="shared" si="56"/>
        <v>98700</v>
      </c>
      <c r="AM128" s="9"/>
      <c r="AN128" s="9"/>
      <c r="AO128" s="9"/>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row>
    <row r="129" spans="1:123" s="10" customFormat="1" ht="31.5" customHeight="1" hidden="1">
      <c r="A129" s="9"/>
      <c r="B129" s="375" t="s">
        <v>562</v>
      </c>
      <c r="C129" s="63" t="s">
        <v>550</v>
      </c>
      <c r="D129" s="14"/>
      <c r="E129" s="14"/>
      <c r="F129" s="112">
        <v>0</v>
      </c>
      <c r="G129" s="441"/>
      <c r="H129" s="483"/>
      <c r="I129" s="14">
        <f aca="true" t="shared" si="89" ref="I129:I145">F129</f>
        <v>0</v>
      </c>
      <c r="J129" s="518" t="s">
        <v>93</v>
      </c>
      <c r="K129" s="112">
        <v>0</v>
      </c>
      <c r="L129" s="441"/>
      <c r="M129" s="14"/>
      <c r="N129" s="14"/>
      <c r="O129" s="14"/>
      <c r="P129" s="14"/>
      <c r="Q129" s="14"/>
      <c r="R129" s="14"/>
      <c r="S129" s="14"/>
      <c r="T129" s="14"/>
      <c r="U129" s="14"/>
      <c r="V129" s="14"/>
      <c r="W129" s="14"/>
      <c r="X129" s="14"/>
      <c r="Y129" s="112">
        <f t="shared" si="87"/>
        <v>0</v>
      </c>
      <c r="Z129" s="117">
        <f t="shared" si="83"/>
        <v>0</v>
      </c>
      <c r="AA129" s="179"/>
      <c r="AB129" s="179"/>
      <c r="AC129" s="179"/>
      <c r="AD129" s="26">
        <f t="shared" si="75"/>
        <v>0</v>
      </c>
      <c r="AE129" s="132" t="e">
        <f t="shared" si="88"/>
        <v>#DIV/0!</v>
      </c>
      <c r="AF129" s="26">
        <f t="shared" si="76"/>
        <v>0</v>
      </c>
      <c r="AG129" s="132" t="e">
        <f t="shared" si="62"/>
        <v>#DIV/0!</v>
      </c>
      <c r="AH129" s="26">
        <f t="shared" si="81"/>
        <v>0</v>
      </c>
      <c r="AI129" s="132" t="e">
        <f t="shared" si="63"/>
        <v>#DIV/0!</v>
      </c>
      <c r="AJ129" s="26">
        <f t="shared" si="85"/>
        <v>0</v>
      </c>
      <c r="AK129" s="132" t="e">
        <f t="shared" si="64"/>
        <v>#DIV/0!</v>
      </c>
      <c r="AL129" s="38">
        <f t="shared" si="56"/>
        <v>0</v>
      </c>
      <c r="AM129" s="9"/>
      <c r="AN129" s="9"/>
      <c r="AO129" s="9"/>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row>
    <row r="130" spans="1:123" s="10" customFormat="1" ht="31.5" customHeight="1">
      <c r="A130" s="9"/>
      <c r="B130" s="374" t="s">
        <v>543</v>
      </c>
      <c r="C130" s="28" t="s">
        <v>290</v>
      </c>
      <c r="D130" s="14"/>
      <c r="E130" s="14"/>
      <c r="F130" s="14">
        <v>25000</v>
      </c>
      <c r="G130" s="441"/>
      <c r="H130" s="483"/>
      <c r="I130" s="14">
        <f>25000/3</f>
        <v>8333.333333333334</v>
      </c>
      <c r="J130" s="518" t="s">
        <v>95</v>
      </c>
      <c r="K130" s="14">
        <f aca="true" t="shared" si="90" ref="K130:K146">I130*J130</f>
        <v>25000</v>
      </c>
      <c r="L130" s="441"/>
      <c r="M130" s="14"/>
      <c r="N130" s="14">
        <f>$I130</f>
        <v>8333.333333333334</v>
      </c>
      <c r="O130" s="14">
        <f>$I130</f>
        <v>8333.333333333334</v>
      </c>
      <c r="P130" s="14">
        <f>$I130</f>
        <v>8333.333333333334</v>
      </c>
      <c r="Q130" s="14"/>
      <c r="R130" s="14">
        <v>0</v>
      </c>
      <c r="S130" s="14"/>
      <c r="T130" s="14">
        <v>0</v>
      </c>
      <c r="U130" s="14"/>
      <c r="V130" s="14">
        <v>0</v>
      </c>
      <c r="W130" s="14"/>
      <c r="X130" s="14"/>
      <c r="Y130" s="112">
        <f t="shared" si="87"/>
        <v>25000</v>
      </c>
      <c r="Z130" s="117">
        <f t="shared" si="83"/>
        <v>0</v>
      </c>
      <c r="AA130" s="179"/>
      <c r="AB130" s="179"/>
      <c r="AC130" s="179"/>
      <c r="AD130" s="26">
        <f t="shared" si="75"/>
        <v>16666.666666666668</v>
      </c>
      <c r="AE130" s="132">
        <f t="shared" si="88"/>
        <v>0.6666666666666667</v>
      </c>
      <c r="AF130" s="26">
        <f t="shared" si="76"/>
        <v>8333.333333333334</v>
      </c>
      <c r="AG130" s="132">
        <f t="shared" si="62"/>
        <v>0.33333333333333337</v>
      </c>
      <c r="AH130" s="26">
        <f t="shared" si="81"/>
        <v>0</v>
      </c>
      <c r="AI130" s="132">
        <f t="shared" si="63"/>
        <v>0</v>
      </c>
      <c r="AJ130" s="26">
        <f t="shared" si="85"/>
        <v>0</v>
      </c>
      <c r="AK130" s="132">
        <f t="shared" si="64"/>
        <v>0</v>
      </c>
      <c r="AL130" s="38">
        <f t="shared" si="56"/>
        <v>25000</v>
      </c>
      <c r="AM130" s="9"/>
      <c r="AN130" s="9"/>
      <c r="AO130" s="9"/>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row>
    <row r="131" spans="1:123" s="10" customFormat="1" ht="31.5" customHeight="1" hidden="1">
      <c r="A131" s="9"/>
      <c r="B131" s="374" t="s">
        <v>544</v>
      </c>
      <c r="C131" s="28" t="s">
        <v>327</v>
      </c>
      <c r="D131" s="14"/>
      <c r="E131" s="14"/>
      <c r="F131" s="14">
        <v>0</v>
      </c>
      <c r="G131" s="441"/>
      <c r="H131" s="483"/>
      <c r="I131" s="14">
        <f t="shared" si="89"/>
        <v>0</v>
      </c>
      <c r="J131" s="518" t="s">
        <v>93</v>
      </c>
      <c r="K131" s="14">
        <f t="shared" si="90"/>
        <v>0</v>
      </c>
      <c r="L131" s="441"/>
      <c r="M131" s="14"/>
      <c r="N131" s="14">
        <f aca="true" t="shared" si="91" ref="N131:O139">$I131</f>
        <v>0</v>
      </c>
      <c r="O131" s="14">
        <f t="shared" si="91"/>
        <v>0</v>
      </c>
      <c r="P131" s="14"/>
      <c r="Q131" s="14"/>
      <c r="R131" s="14"/>
      <c r="S131" s="14">
        <f>$I131</f>
        <v>0</v>
      </c>
      <c r="T131" s="14"/>
      <c r="U131" s="14"/>
      <c r="V131" s="14"/>
      <c r="W131" s="14"/>
      <c r="X131" s="14"/>
      <c r="Y131" s="112">
        <f t="shared" si="87"/>
        <v>0</v>
      </c>
      <c r="Z131" s="117">
        <f t="shared" si="83"/>
        <v>0</v>
      </c>
      <c r="AA131" s="179"/>
      <c r="AB131" s="179"/>
      <c r="AC131" s="179"/>
      <c r="AD131" s="26">
        <f t="shared" si="75"/>
        <v>0</v>
      </c>
      <c r="AE131" s="132" t="e">
        <f t="shared" si="88"/>
        <v>#DIV/0!</v>
      </c>
      <c r="AF131" s="26">
        <f t="shared" si="76"/>
        <v>0</v>
      </c>
      <c r="AG131" s="132" t="e">
        <f t="shared" si="62"/>
        <v>#DIV/0!</v>
      </c>
      <c r="AH131" s="26">
        <f t="shared" si="81"/>
        <v>0</v>
      </c>
      <c r="AI131" s="132" t="e">
        <f t="shared" si="63"/>
        <v>#DIV/0!</v>
      </c>
      <c r="AJ131" s="26">
        <f t="shared" si="85"/>
        <v>0</v>
      </c>
      <c r="AK131" s="132" t="e">
        <f t="shared" si="64"/>
        <v>#DIV/0!</v>
      </c>
      <c r="AL131" s="38">
        <f t="shared" si="56"/>
        <v>0</v>
      </c>
      <c r="AM131" s="9"/>
      <c r="AN131" s="9"/>
      <c r="AO131" s="9"/>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row>
    <row r="132" spans="1:123" s="10" customFormat="1" ht="31.5" customHeight="1">
      <c r="A132" s="9"/>
      <c r="B132" s="374" t="s">
        <v>547</v>
      </c>
      <c r="C132" s="28" t="s">
        <v>327</v>
      </c>
      <c r="D132" s="14"/>
      <c r="E132" s="14"/>
      <c r="F132" s="14">
        <v>15000</v>
      </c>
      <c r="G132" s="441"/>
      <c r="H132" s="483"/>
      <c r="I132" s="14">
        <f>15000/3</f>
        <v>5000</v>
      </c>
      <c r="J132" s="518" t="s">
        <v>95</v>
      </c>
      <c r="K132" s="14">
        <f t="shared" si="90"/>
        <v>15000</v>
      </c>
      <c r="L132" s="441"/>
      <c r="M132" s="14"/>
      <c r="N132" s="14">
        <f t="shared" si="91"/>
        <v>5000</v>
      </c>
      <c r="O132" s="14">
        <f t="shared" si="91"/>
        <v>5000</v>
      </c>
      <c r="P132" s="14">
        <f>$I132</f>
        <v>5000</v>
      </c>
      <c r="Q132" s="14"/>
      <c r="R132" s="14"/>
      <c r="S132" s="14">
        <v>0</v>
      </c>
      <c r="T132" s="14"/>
      <c r="U132" s="14"/>
      <c r="V132" s="14">
        <v>0</v>
      </c>
      <c r="W132" s="14"/>
      <c r="X132" s="14"/>
      <c r="Y132" s="112">
        <f t="shared" si="87"/>
        <v>15000</v>
      </c>
      <c r="Z132" s="117">
        <f t="shared" si="83"/>
        <v>0</v>
      </c>
      <c r="AA132" s="179"/>
      <c r="AB132" s="179"/>
      <c r="AC132" s="179"/>
      <c r="AD132" s="26">
        <f t="shared" si="75"/>
        <v>10000</v>
      </c>
      <c r="AE132" s="132">
        <f t="shared" si="88"/>
        <v>0.6666666666666666</v>
      </c>
      <c r="AF132" s="26">
        <f t="shared" si="76"/>
        <v>5000</v>
      </c>
      <c r="AG132" s="132">
        <f t="shared" si="62"/>
        <v>0.3333333333333333</v>
      </c>
      <c r="AH132" s="26">
        <f t="shared" si="81"/>
        <v>0</v>
      </c>
      <c r="AI132" s="132">
        <f t="shared" si="63"/>
        <v>0</v>
      </c>
      <c r="AJ132" s="26">
        <f t="shared" si="85"/>
        <v>0</v>
      </c>
      <c r="AK132" s="132">
        <f t="shared" si="64"/>
        <v>0</v>
      </c>
      <c r="AL132" s="38">
        <f t="shared" si="56"/>
        <v>15000</v>
      </c>
      <c r="AM132" s="9"/>
      <c r="AN132" s="9"/>
      <c r="AO132" s="9"/>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row>
    <row r="133" spans="1:123" s="10" customFormat="1" ht="31.5" customHeight="1">
      <c r="A133" s="9"/>
      <c r="B133" s="374" t="s">
        <v>548</v>
      </c>
      <c r="C133" s="28" t="s">
        <v>242</v>
      </c>
      <c r="D133" s="14"/>
      <c r="E133" s="14"/>
      <c r="F133" s="14">
        <v>15500</v>
      </c>
      <c r="G133" s="441"/>
      <c r="H133" s="483"/>
      <c r="I133" s="14">
        <f>15500/3</f>
        <v>5166.666666666667</v>
      </c>
      <c r="J133" s="518" t="s">
        <v>95</v>
      </c>
      <c r="K133" s="14">
        <f t="shared" si="90"/>
        <v>15500</v>
      </c>
      <c r="L133" s="441"/>
      <c r="M133" s="14"/>
      <c r="N133" s="14">
        <f t="shared" si="91"/>
        <v>5166.666666666667</v>
      </c>
      <c r="O133" s="14">
        <f t="shared" si="91"/>
        <v>5166.666666666667</v>
      </c>
      <c r="P133" s="14">
        <f>$I133</f>
        <v>5166.666666666667</v>
      </c>
      <c r="Q133" s="14"/>
      <c r="R133" s="14"/>
      <c r="S133" s="14">
        <v>0</v>
      </c>
      <c r="T133" s="14">
        <v>0</v>
      </c>
      <c r="U133" s="14">
        <v>0</v>
      </c>
      <c r="V133" s="14"/>
      <c r="W133" s="14"/>
      <c r="X133" s="14"/>
      <c r="Y133" s="112">
        <f t="shared" si="87"/>
        <v>15500</v>
      </c>
      <c r="Z133" s="117">
        <f t="shared" si="83"/>
        <v>0</v>
      </c>
      <c r="AA133" s="179"/>
      <c r="AB133" s="179"/>
      <c r="AC133" s="179"/>
      <c r="AD133" s="26">
        <f t="shared" si="75"/>
        <v>10333.333333333334</v>
      </c>
      <c r="AE133" s="132">
        <f t="shared" si="88"/>
        <v>0.6666666666666667</v>
      </c>
      <c r="AF133" s="26">
        <f t="shared" si="76"/>
        <v>5166.666666666667</v>
      </c>
      <c r="AG133" s="132">
        <f t="shared" si="62"/>
        <v>0.33333333333333337</v>
      </c>
      <c r="AH133" s="26">
        <f t="shared" si="81"/>
        <v>0</v>
      </c>
      <c r="AI133" s="132">
        <f t="shared" si="63"/>
        <v>0</v>
      </c>
      <c r="AJ133" s="26">
        <f t="shared" si="85"/>
        <v>0</v>
      </c>
      <c r="AK133" s="132">
        <f t="shared" si="64"/>
        <v>0</v>
      </c>
      <c r="AL133" s="38">
        <f t="shared" si="56"/>
        <v>15500</v>
      </c>
      <c r="AM133" s="9"/>
      <c r="AN133" s="9"/>
      <c r="AO133" s="9"/>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row>
    <row r="134" spans="1:123" s="10" customFormat="1" ht="31.5" customHeight="1">
      <c r="A134" s="9"/>
      <c r="B134" s="374" t="s">
        <v>549</v>
      </c>
      <c r="C134" s="28" t="s">
        <v>238</v>
      </c>
      <c r="D134" s="14"/>
      <c r="E134" s="14"/>
      <c r="F134" s="14">
        <f>600*3*8</f>
        <v>14400</v>
      </c>
      <c r="G134" s="441"/>
      <c r="H134" s="483"/>
      <c r="I134" s="14">
        <f>600*3*8</f>
        <v>14400</v>
      </c>
      <c r="J134" s="518" t="s">
        <v>95</v>
      </c>
      <c r="K134" s="14">
        <f t="shared" si="90"/>
        <v>43200</v>
      </c>
      <c r="L134" s="441"/>
      <c r="M134" s="14"/>
      <c r="N134" s="14">
        <f t="shared" si="91"/>
        <v>14400</v>
      </c>
      <c r="O134" s="14">
        <f t="shared" si="91"/>
        <v>14400</v>
      </c>
      <c r="P134" s="14">
        <f>$I134</f>
        <v>14400</v>
      </c>
      <c r="Q134" s="14"/>
      <c r="R134" s="14"/>
      <c r="S134" s="14">
        <v>0</v>
      </c>
      <c r="T134" s="14"/>
      <c r="U134" s="14"/>
      <c r="V134" s="14">
        <v>0</v>
      </c>
      <c r="W134" s="14"/>
      <c r="X134" s="14"/>
      <c r="Y134" s="112">
        <f t="shared" si="87"/>
        <v>43200</v>
      </c>
      <c r="Z134" s="117">
        <f t="shared" si="83"/>
        <v>0</v>
      </c>
      <c r="AA134" s="179"/>
      <c r="AB134" s="179"/>
      <c r="AC134" s="179"/>
      <c r="AD134" s="26">
        <f t="shared" si="75"/>
        <v>28800</v>
      </c>
      <c r="AE134" s="132">
        <f t="shared" si="88"/>
        <v>0.6666666666666666</v>
      </c>
      <c r="AF134" s="26">
        <f t="shared" si="76"/>
        <v>14400</v>
      </c>
      <c r="AG134" s="132">
        <f t="shared" si="62"/>
        <v>0.3333333333333333</v>
      </c>
      <c r="AH134" s="26">
        <f t="shared" si="81"/>
        <v>0</v>
      </c>
      <c r="AI134" s="132">
        <f t="shared" si="63"/>
        <v>0</v>
      </c>
      <c r="AJ134" s="26">
        <f t="shared" si="85"/>
        <v>0</v>
      </c>
      <c r="AK134" s="132">
        <f t="shared" si="64"/>
        <v>0</v>
      </c>
      <c r="AL134" s="38">
        <f t="shared" si="56"/>
        <v>43200</v>
      </c>
      <c r="AM134" s="9"/>
      <c r="AN134" s="9"/>
      <c r="AO134" s="9"/>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row>
    <row r="135" spans="1:123" s="10" customFormat="1" ht="31.5" customHeight="1" hidden="1">
      <c r="A135" s="9"/>
      <c r="B135" s="375" t="s">
        <v>562</v>
      </c>
      <c r="C135" s="63" t="s">
        <v>551</v>
      </c>
      <c r="D135" s="14"/>
      <c r="E135" s="14"/>
      <c r="F135" s="535">
        <v>0</v>
      </c>
      <c r="G135" s="441"/>
      <c r="H135" s="483"/>
      <c r="I135" s="14">
        <f t="shared" si="89"/>
        <v>0</v>
      </c>
      <c r="J135" s="518" t="s">
        <v>93</v>
      </c>
      <c r="K135" s="112">
        <f t="shared" si="90"/>
        <v>0</v>
      </c>
      <c r="L135" s="441"/>
      <c r="M135" s="14"/>
      <c r="N135" s="14"/>
      <c r="O135" s="14">
        <f t="shared" si="91"/>
        <v>0</v>
      </c>
      <c r="P135" s="14"/>
      <c r="Q135" s="14"/>
      <c r="R135" s="14"/>
      <c r="S135" s="14">
        <f>$I135</f>
        <v>0</v>
      </c>
      <c r="T135" s="14"/>
      <c r="U135" s="14"/>
      <c r="V135" s="14"/>
      <c r="W135" s="14"/>
      <c r="X135" s="14"/>
      <c r="Y135" s="112">
        <f t="shared" si="87"/>
        <v>0</v>
      </c>
      <c r="Z135" s="117">
        <f t="shared" si="83"/>
        <v>0</v>
      </c>
      <c r="AA135" s="179"/>
      <c r="AB135" s="179"/>
      <c r="AC135" s="179"/>
      <c r="AD135" s="26">
        <f t="shared" si="75"/>
        <v>0</v>
      </c>
      <c r="AE135" s="132" t="e">
        <f t="shared" si="88"/>
        <v>#DIV/0!</v>
      </c>
      <c r="AF135" s="26">
        <f t="shared" si="76"/>
        <v>0</v>
      </c>
      <c r="AG135" s="132" t="e">
        <f t="shared" si="62"/>
        <v>#DIV/0!</v>
      </c>
      <c r="AH135" s="26">
        <f t="shared" si="81"/>
        <v>0</v>
      </c>
      <c r="AI135" s="132" t="e">
        <f t="shared" si="63"/>
        <v>#DIV/0!</v>
      </c>
      <c r="AJ135" s="26">
        <f t="shared" si="85"/>
        <v>0</v>
      </c>
      <c r="AK135" s="132" t="e">
        <f t="shared" si="64"/>
        <v>#DIV/0!</v>
      </c>
      <c r="AL135" s="38">
        <f t="shared" si="56"/>
        <v>0</v>
      </c>
      <c r="AM135" s="9"/>
      <c r="AN135" s="9"/>
      <c r="AO135" s="9"/>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row>
    <row r="136" spans="1:123" s="10" customFormat="1" ht="31.5" customHeight="1">
      <c r="A136" s="9"/>
      <c r="B136" s="375" t="s">
        <v>562</v>
      </c>
      <c r="C136" s="63" t="s">
        <v>552</v>
      </c>
      <c r="D136" s="14"/>
      <c r="E136" s="14"/>
      <c r="F136" s="112">
        <v>95000</v>
      </c>
      <c r="G136" s="441"/>
      <c r="H136" s="483"/>
      <c r="I136" s="14">
        <f t="shared" si="89"/>
        <v>95000</v>
      </c>
      <c r="J136" s="518" t="s">
        <v>93</v>
      </c>
      <c r="K136" s="112">
        <f t="shared" si="90"/>
        <v>95000</v>
      </c>
      <c r="L136" s="441"/>
      <c r="M136" s="14"/>
      <c r="N136" s="14"/>
      <c r="O136" s="14">
        <f t="shared" si="91"/>
        <v>95000</v>
      </c>
      <c r="P136" s="14"/>
      <c r="Q136" s="14"/>
      <c r="R136" s="14"/>
      <c r="S136" s="14"/>
      <c r="T136" s="14"/>
      <c r="U136" s="14"/>
      <c r="V136" s="14"/>
      <c r="W136" s="14"/>
      <c r="X136" s="14"/>
      <c r="Y136" s="112">
        <f t="shared" si="87"/>
        <v>95000</v>
      </c>
      <c r="Z136" s="117">
        <f t="shared" si="83"/>
        <v>0</v>
      </c>
      <c r="AA136" s="179"/>
      <c r="AB136" s="179"/>
      <c r="AC136" s="179"/>
      <c r="AD136" s="26">
        <f t="shared" si="75"/>
        <v>95000</v>
      </c>
      <c r="AE136" s="132">
        <f t="shared" si="88"/>
        <v>1</v>
      </c>
      <c r="AF136" s="26">
        <f t="shared" si="76"/>
        <v>0</v>
      </c>
      <c r="AG136" s="132">
        <f t="shared" si="62"/>
        <v>0</v>
      </c>
      <c r="AH136" s="26">
        <f t="shared" si="81"/>
        <v>0</v>
      </c>
      <c r="AI136" s="132">
        <f t="shared" si="63"/>
        <v>0</v>
      </c>
      <c r="AJ136" s="26">
        <f t="shared" si="85"/>
        <v>0</v>
      </c>
      <c r="AK136" s="132">
        <f t="shared" si="64"/>
        <v>0</v>
      </c>
      <c r="AL136" s="38">
        <f t="shared" si="56"/>
        <v>95000</v>
      </c>
      <c r="AM136" s="9"/>
      <c r="AN136" s="9"/>
      <c r="AO136" s="9"/>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row>
    <row r="137" spans="1:123" s="10" customFormat="1" ht="31.5" customHeight="1">
      <c r="A137" s="9"/>
      <c r="B137" s="375" t="s">
        <v>567</v>
      </c>
      <c r="C137" s="63" t="s">
        <v>554</v>
      </c>
      <c r="D137" s="14"/>
      <c r="E137" s="14"/>
      <c r="F137" s="112">
        <v>15000</v>
      </c>
      <c r="G137" s="441"/>
      <c r="H137" s="483"/>
      <c r="I137" s="14">
        <f t="shared" si="89"/>
        <v>15000</v>
      </c>
      <c r="J137" s="518" t="s">
        <v>93</v>
      </c>
      <c r="K137" s="112">
        <f t="shared" si="90"/>
        <v>15000</v>
      </c>
      <c r="L137" s="441"/>
      <c r="M137" s="14"/>
      <c r="N137" s="14"/>
      <c r="O137" s="14">
        <f t="shared" si="91"/>
        <v>15000</v>
      </c>
      <c r="P137" s="14"/>
      <c r="Q137" s="14"/>
      <c r="R137" s="14"/>
      <c r="S137" s="14"/>
      <c r="T137" s="14"/>
      <c r="U137" s="14"/>
      <c r="V137" s="14"/>
      <c r="W137" s="14"/>
      <c r="X137" s="14"/>
      <c r="Y137" s="112">
        <f>SUM(M137:X137)</f>
        <v>15000</v>
      </c>
      <c r="Z137" s="117">
        <f t="shared" si="83"/>
        <v>0</v>
      </c>
      <c r="AA137" s="179"/>
      <c r="AB137" s="179"/>
      <c r="AC137" s="179"/>
      <c r="AD137" s="26">
        <f t="shared" si="75"/>
        <v>15000</v>
      </c>
      <c r="AE137" s="132">
        <f t="shared" si="88"/>
        <v>1</v>
      </c>
      <c r="AF137" s="26">
        <f t="shared" si="76"/>
        <v>0</v>
      </c>
      <c r="AG137" s="132">
        <f t="shared" si="62"/>
        <v>0</v>
      </c>
      <c r="AH137" s="26">
        <f t="shared" si="81"/>
        <v>0</v>
      </c>
      <c r="AI137" s="132">
        <f t="shared" si="63"/>
        <v>0</v>
      </c>
      <c r="AJ137" s="26">
        <f t="shared" si="85"/>
        <v>0</v>
      </c>
      <c r="AK137" s="132">
        <f t="shared" si="64"/>
        <v>0</v>
      </c>
      <c r="AL137" s="38">
        <f t="shared" si="56"/>
        <v>15000</v>
      </c>
      <c r="AM137" s="9"/>
      <c r="AN137" s="9"/>
      <c r="AO137" s="9"/>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row>
    <row r="138" spans="1:123" s="10" customFormat="1" ht="39" customHeight="1">
      <c r="A138" s="9"/>
      <c r="B138" s="375" t="s">
        <v>568</v>
      </c>
      <c r="C138" s="63" t="s">
        <v>555</v>
      </c>
      <c r="D138" s="14"/>
      <c r="E138" s="14"/>
      <c r="F138" s="112">
        <v>135000</v>
      </c>
      <c r="G138" s="441"/>
      <c r="H138" s="483"/>
      <c r="I138" s="14">
        <f t="shared" si="89"/>
        <v>135000</v>
      </c>
      <c r="J138" s="518" t="s">
        <v>93</v>
      </c>
      <c r="K138" s="112">
        <f t="shared" si="90"/>
        <v>135000</v>
      </c>
      <c r="L138" s="441"/>
      <c r="M138" s="14"/>
      <c r="N138" s="14"/>
      <c r="O138" s="14">
        <f t="shared" si="91"/>
        <v>135000</v>
      </c>
      <c r="P138" s="14"/>
      <c r="Q138" s="14"/>
      <c r="R138" s="14"/>
      <c r="S138" s="14"/>
      <c r="T138" s="14"/>
      <c r="U138" s="14"/>
      <c r="V138" s="14"/>
      <c r="W138" s="14"/>
      <c r="X138" s="14"/>
      <c r="Y138" s="112">
        <f t="shared" si="87"/>
        <v>135000</v>
      </c>
      <c r="Z138" s="117">
        <f t="shared" si="83"/>
        <v>0</v>
      </c>
      <c r="AA138" s="179"/>
      <c r="AB138" s="179"/>
      <c r="AC138" s="179"/>
      <c r="AD138" s="26">
        <f t="shared" si="75"/>
        <v>135000</v>
      </c>
      <c r="AE138" s="132">
        <f t="shared" si="88"/>
        <v>1</v>
      </c>
      <c r="AF138" s="26">
        <f t="shared" si="76"/>
        <v>0</v>
      </c>
      <c r="AG138" s="132">
        <f t="shared" si="62"/>
        <v>0</v>
      </c>
      <c r="AH138" s="26">
        <f t="shared" si="81"/>
        <v>0</v>
      </c>
      <c r="AI138" s="132">
        <f t="shared" si="63"/>
        <v>0</v>
      </c>
      <c r="AJ138" s="26">
        <f t="shared" si="85"/>
        <v>0</v>
      </c>
      <c r="AK138" s="132">
        <f t="shared" si="64"/>
        <v>0</v>
      </c>
      <c r="AL138" s="38">
        <f t="shared" si="56"/>
        <v>135000</v>
      </c>
      <c r="AM138" s="9"/>
      <c r="AN138" s="9"/>
      <c r="AO138" s="9"/>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row>
    <row r="139" spans="1:123" s="10" customFormat="1" ht="31.5" customHeight="1">
      <c r="A139" s="9"/>
      <c r="B139" s="375" t="s">
        <v>569</v>
      </c>
      <c r="C139" s="63" t="s">
        <v>553</v>
      </c>
      <c r="D139" s="14"/>
      <c r="E139" s="14"/>
      <c r="F139" s="112">
        <v>60000</v>
      </c>
      <c r="G139" s="441"/>
      <c r="H139" s="483"/>
      <c r="I139" s="14">
        <v>60000</v>
      </c>
      <c r="J139" s="518" t="s">
        <v>93</v>
      </c>
      <c r="K139" s="112">
        <f t="shared" si="90"/>
        <v>60000</v>
      </c>
      <c r="L139" s="441"/>
      <c r="M139" s="112">
        <f>M141+M142+M143+M144+M145</f>
        <v>0</v>
      </c>
      <c r="N139" s="112">
        <f aca="true" t="shared" si="92" ref="N139:S139">N141+N142+N143+N144+N145</f>
        <v>0</v>
      </c>
      <c r="O139" s="14">
        <f t="shared" si="91"/>
        <v>60000</v>
      </c>
      <c r="P139" s="112">
        <f t="shared" si="92"/>
        <v>0</v>
      </c>
      <c r="Q139" s="112">
        <f t="shared" si="92"/>
        <v>0</v>
      </c>
      <c r="R139" s="112">
        <f t="shared" si="92"/>
        <v>0</v>
      </c>
      <c r="S139" s="112">
        <f t="shared" si="92"/>
        <v>0</v>
      </c>
      <c r="T139" s="112">
        <f>T141+T142+T143+T144+T145</f>
        <v>0</v>
      </c>
      <c r="U139" s="112">
        <f>U141+U142+U143+U144+U145</f>
        <v>0</v>
      </c>
      <c r="V139" s="112">
        <f>V141+V142+V143+V144+V145</f>
        <v>0</v>
      </c>
      <c r="W139" s="112">
        <f>W141+W142+W143+W144+W145</f>
        <v>0</v>
      </c>
      <c r="X139" s="112">
        <f>X141+X142+X143+X144+X145</f>
        <v>0</v>
      </c>
      <c r="Y139" s="112">
        <f t="shared" si="87"/>
        <v>60000</v>
      </c>
      <c r="Z139" s="117">
        <f t="shared" si="83"/>
        <v>0</v>
      </c>
      <c r="AA139" s="179"/>
      <c r="AB139" s="179"/>
      <c r="AC139" s="179"/>
      <c r="AD139" s="26">
        <f t="shared" si="75"/>
        <v>60000</v>
      </c>
      <c r="AE139" s="132">
        <f t="shared" si="88"/>
        <v>1</v>
      </c>
      <c r="AF139" s="26">
        <f t="shared" si="76"/>
        <v>0</v>
      </c>
      <c r="AG139" s="132">
        <f t="shared" si="62"/>
        <v>0</v>
      </c>
      <c r="AH139" s="26">
        <f t="shared" si="81"/>
        <v>0</v>
      </c>
      <c r="AI139" s="132">
        <f t="shared" si="63"/>
        <v>0</v>
      </c>
      <c r="AJ139" s="26">
        <f t="shared" si="85"/>
        <v>0</v>
      </c>
      <c r="AK139" s="132">
        <f t="shared" si="64"/>
        <v>0</v>
      </c>
      <c r="AL139" s="38">
        <f t="shared" si="56"/>
        <v>60000</v>
      </c>
      <c r="AM139" s="9"/>
      <c r="AN139" s="9"/>
      <c r="AO139" s="9"/>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row>
    <row r="140" spans="1:123" s="10" customFormat="1" ht="31.5" customHeight="1">
      <c r="A140" s="9"/>
      <c r="B140" s="375" t="s">
        <v>570</v>
      </c>
      <c r="C140" s="63" t="s">
        <v>260</v>
      </c>
      <c r="D140" s="14"/>
      <c r="E140" s="14"/>
      <c r="F140" s="112"/>
      <c r="G140" s="441"/>
      <c r="H140" s="483"/>
      <c r="I140" s="14"/>
      <c r="J140" s="518"/>
      <c r="K140" s="112">
        <f>K141+K142+K143+K144+K145</f>
        <v>66400</v>
      </c>
      <c r="L140" s="441"/>
      <c r="M140" s="112"/>
      <c r="N140" s="112"/>
      <c r="O140" s="112">
        <f>O141+O142+O143+O144+O145</f>
        <v>66400</v>
      </c>
      <c r="P140" s="112">
        <f aca="true" t="shared" si="93" ref="P140:X140">P141+P142+P143+P144+P145</f>
        <v>0</v>
      </c>
      <c r="Q140" s="112">
        <f t="shared" si="93"/>
        <v>0</v>
      </c>
      <c r="R140" s="112">
        <f t="shared" si="93"/>
        <v>0</v>
      </c>
      <c r="S140" s="112">
        <f t="shared" si="93"/>
        <v>0</v>
      </c>
      <c r="T140" s="112">
        <f t="shared" si="93"/>
        <v>0</v>
      </c>
      <c r="U140" s="112">
        <f t="shared" si="93"/>
        <v>0</v>
      </c>
      <c r="V140" s="112">
        <f t="shared" si="93"/>
        <v>0</v>
      </c>
      <c r="W140" s="112">
        <f t="shared" si="93"/>
        <v>0</v>
      </c>
      <c r="X140" s="112">
        <f t="shared" si="93"/>
        <v>0</v>
      </c>
      <c r="Y140" s="112">
        <f>Y141+Y142+Y143+Y144+Y145</f>
        <v>66400</v>
      </c>
      <c r="Z140" s="117"/>
      <c r="AA140" s="179"/>
      <c r="AB140" s="179"/>
      <c r="AC140" s="179"/>
      <c r="AD140" s="26"/>
      <c r="AE140" s="132"/>
      <c r="AF140" s="26"/>
      <c r="AG140" s="132"/>
      <c r="AH140" s="26"/>
      <c r="AI140" s="132"/>
      <c r="AJ140" s="26"/>
      <c r="AK140" s="132"/>
      <c r="AL140" s="38"/>
      <c r="AM140" s="9"/>
      <c r="AN140" s="9"/>
      <c r="AO140" s="9"/>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row>
    <row r="141" spans="1:123" s="10" customFormat="1" ht="31.5" customHeight="1">
      <c r="A141" s="9"/>
      <c r="B141" s="374" t="s">
        <v>571</v>
      </c>
      <c r="C141" s="376" t="s">
        <v>556</v>
      </c>
      <c r="D141" s="14"/>
      <c r="E141" s="14"/>
      <c r="F141" s="14">
        <v>1000</v>
      </c>
      <c r="G141" s="441"/>
      <c r="H141" s="483"/>
      <c r="I141" s="14">
        <f t="shared" si="89"/>
        <v>1000</v>
      </c>
      <c r="J141" s="518" t="s">
        <v>94</v>
      </c>
      <c r="K141" s="14">
        <f t="shared" si="90"/>
        <v>2000</v>
      </c>
      <c r="L141" s="441"/>
      <c r="M141" s="14"/>
      <c r="N141" s="14"/>
      <c r="O141" s="14">
        <v>2000</v>
      </c>
      <c r="P141" s="14"/>
      <c r="Q141" s="14"/>
      <c r="R141" s="14"/>
      <c r="S141" s="14">
        <v>0</v>
      </c>
      <c r="T141" s="14">
        <v>0</v>
      </c>
      <c r="U141" s="14">
        <v>0</v>
      </c>
      <c r="V141" s="14"/>
      <c r="W141" s="14"/>
      <c r="X141" s="14"/>
      <c r="Y141" s="112">
        <f t="shared" si="87"/>
        <v>2000</v>
      </c>
      <c r="Z141" s="117">
        <f t="shared" si="83"/>
        <v>0</v>
      </c>
      <c r="AA141" s="179"/>
      <c r="AB141" s="179"/>
      <c r="AC141" s="179"/>
      <c r="AD141" s="26">
        <f t="shared" si="75"/>
        <v>2000</v>
      </c>
      <c r="AE141" s="132">
        <f t="shared" si="88"/>
        <v>1</v>
      </c>
      <c r="AF141" s="26">
        <f t="shared" si="76"/>
        <v>0</v>
      </c>
      <c r="AG141" s="132">
        <f t="shared" si="62"/>
        <v>0</v>
      </c>
      <c r="AH141" s="26">
        <f t="shared" si="81"/>
        <v>0</v>
      </c>
      <c r="AI141" s="132">
        <f t="shared" si="63"/>
        <v>0</v>
      </c>
      <c r="AJ141" s="26">
        <f t="shared" si="85"/>
        <v>0</v>
      </c>
      <c r="AK141" s="132">
        <f t="shared" si="64"/>
        <v>0</v>
      </c>
      <c r="AL141" s="38">
        <f t="shared" si="56"/>
        <v>2000</v>
      </c>
      <c r="AM141" s="9"/>
      <c r="AN141" s="9"/>
      <c r="AO141" s="9"/>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row>
    <row r="142" spans="1:123" s="10" customFormat="1" ht="31.5" customHeight="1">
      <c r="A142" s="9"/>
      <c r="B142" s="374" t="s">
        <v>572</v>
      </c>
      <c r="C142" s="376" t="s">
        <v>557</v>
      </c>
      <c r="D142" s="14"/>
      <c r="E142" s="14"/>
      <c r="F142" s="14">
        <f>200*5</f>
        <v>1000</v>
      </c>
      <c r="G142" s="441"/>
      <c r="H142" s="483"/>
      <c r="I142" s="14">
        <f t="shared" si="89"/>
        <v>1000</v>
      </c>
      <c r="J142" s="518" t="s">
        <v>93</v>
      </c>
      <c r="K142" s="14">
        <f t="shared" si="90"/>
        <v>1000</v>
      </c>
      <c r="L142" s="441"/>
      <c r="M142" s="14"/>
      <c r="N142" s="14"/>
      <c r="O142" s="14">
        <f>$I142</f>
        <v>1000</v>
      </c>
      <c r="P142" s="14"/>
      <c r="Q142" s="14"/>
      <c r="R142" s="14"/>
      <c r="S142" s="14"/>
      <c r="T142" s="14"/>
      <c r="U142" s="14">
        <v>0</v>
      </c>
      <c r="V142" s="14"/>
      <c r="W142" s="14"/>
      <c r="X142" s="14"/>
      <c r="Y142" s="112">
        <f t="shared" si="87"/>
        <v>1000</v>
      </c>
      <c r="Z142" s="117">
        <f t="shared" si="83"/>
        <v>0</v>
      </c>
      <c r="AA142" s="179"/>
      <c r="AB142" s="179"/>
      <c r="AC142" s="179"/>
      <c r="AD142" s="26">
        <f t="shared" si="75"/>
        <v>1000</v>
      </c>
      <c r="AE142" s="132">
        <f t="shared" si="88"/>
        <v>1</v>
      </c>
      <c r="AF142" s="26">
        <f t="shared" si="76"/>
        <v>0</v>
      </c>
      <c r="AG142" s="132">
        <f t="shared" si="62"/>
        <v>0</v>
      </c>
      <c r="AH142" s="26">
        <f t="shared" si="81"/>
        <v>0</v>
      </c>
      <c r="AI142" s="132">
        <f t="shared" si="63"/>
        <v>0</v>
      </c>
      <c r="AJ142" s="26">
        <f t="shared" si="85"/>
        <v>0</v>
      </c>
      <c r="AK142" s="132">
        <f t="shared" si="64"/>
        <v>0</v>
      </c>
      <c r="AL142" s="38">
        <f t="shared" si="56"/>
        <v>1000</v>
      </c>
      <c r="AM142" s="9"/>
      <c r="AN142" s="9"/>
      <c r="AO142" s="9"/>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row>
    <row r="143" spans="1:123" s="10" customFormat="1" ht="31.5" customHeight="1">
      <c r="A143" s="9"/>
      <c r="B143" s="374" t="s">
        <v>573</v>
      </c>
      <c r="C143" s="28" t="s">
        <v>565</v>
      </c>
      <c r="D143" s="534"/>
      <c r="E143" s="14"/>
      <c r="F143" s="14">
        <v>20000</v>
      </c>
      <c r="G143" s="441"/>
      <c r="H143" s="483"/>
      <c r="I143" s="14">
        <f>F143</f>
        <v>20000</v>
      </c>
      <c r="J143" s="518" t="s">
        <v>93</v>
      </c>
      <c r="K143" s="14">
        <f t="shared" si="90"/>
        <v>20000</v>
      </c>
      <c r="L143" s="441"/>
      <c r="M143" s="14"/>
      <c r="N143" s="14"/>
      <c r="O143" s="14">
        <f>$I143</f>
        <v>20000</v>
      </c>
      <c r="P143" s="14"/>
      <c r="Q143" s="14"/>
      <c r="R143" s="14"/>
      <c r="S143" s="14"/>
      <c r="T143" s="14"/>
      <c r="U143" s="14">
        <v>0</v>
      </c>
      <c r="V143" s="14"/>
      <c r="W143" s="14"/>
      <c r="X143" s="14"/>
      <c r="Y143" s="112">
        <f t="shared" si="87"/>
        <v>20000</v>
      </c>
      <c r="Z143" s="117">
        <f t="shared" si="83"/>
        <v>0</v>
      </c>
      <c r="AA143" s="179"/>
      <c r="AB143" s="179"/>
      <c r="AC143" s="179"/>
      <c r="AD143" s="26">
        <f t="shared" si="75"/>
        <v>20000</v>
      </c>
      <c r="AE143" s="132">
        <f t="shared" si="88"/>
        <v>1</v>
      </c>
      <c r="AF143" s="26">
        <f t="shared" si="76"/>
        <v>0</v>
      </c>
      <c r="AG143" s="132">
        <f t="shared" si="62"/>
        <v>0</v>
      </c>
      <c r="AH143" s="26">
        <f t="shared" si="81"/>
        <v>0</v>
      </c>
      <c r="AI143" s="132">
        <f t="shared" si="63"/>
        <v>0</v>
      </c>
      <c r="AJ143" s="26">
        <f t="shared" si="85"/>
        <v>0</v>
      </c>
      <c r="AK143" s="132">
        <f t="shared" si="64"/>
        <v>0</v>
      </c>
      <c r="AL143" s="38">
        <f t="shared" si="56"/>
        <v>20000</v>
      </c>
      <c r="AM143" s="9"/>
      <c r="AN143" s="9"/>
      <c r="AO143" s="9"/>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row>
    <row r="144" spans="1:123" s="10" customFormat="1" ht="31.5" customHeight="1">
      <c r="A144" s="9"/>
      <c r="B144" s="374" t="s">
        <v>574</v>
      </c>
      <c r="C144" s="28" t="s">
        <v>566</v>
      </c>
      <c r="D144" s="534"/>
      <c r="E144" s="14"/>
      <c r="F144" s="14">
        <f>600*8*8</f>
        <v>38400</v>
      </c>
      <c r="G144" s="441"/>
      <c r="H144" s="483"/>
      <c r="I144" s="14">
        <f t="shared" si="89"/>
        <v>38400</v>
      </c>
      <c r="J144" s="518" t="s">
        <v>93</v>
      </c>
      <c r="K144" s="14">
        <f t="shared" si="90"/>
        <v>38400</v>
      </c>
      <c r="L144" s="441"/>
      <c r="M144" s="14"/>
      <c r="N144" s="14"/>
      <c r="O144" s="14">
        <f>$I144</f>
        <v>38400</v>
      </c>
      <c r="P144" s="14"/>
      <c r="Q144" s="14"/>
      <c r="R144" s="14"/>
      <c r="S144" s="14"/>
      <c r="T144" s="14"/>
      <c r="U144" s="14">
        <v>0</v>
      </c>
      <c r="V144" s="14"/>
      <c r="W144" s="14"/>
      <c r="X144" s="14"/>
      <c r="Y144" s="112">
        <f t="shared" si="87"/>
        <v>38400</v>
      </c>
      <c r="Z144" s="117">
        <f t="shared" si="83"/>
        <v>0</v>
      </c>
      <c r="AA144" s="179"/>
      <c r="AB144" s="179"/>
      <c r="AC144" s="179"/>
      <c r="AD144" s="26">
        <f t="shared" si="75"/>
        <v>38400</v>
      </c>
      <c r="AE144" s="132">
        <f t="shared" si="88"/>
        <v>1</v>
      </c>
      <c r="AF144" s="26">
        <f t="shared" si="76"/>
        <v>0</v>
      </c>
      <c r="AG144" s="132">
        <f t="shared" si="62"/>
        <v>0</v>
      </c>
      <c r="AH144" s="26">
        <f t="shared" si="81"/>
        <v>0</v>
      </c>
      <c r="AI144" s="132">
        <f t="shared" si="63"/>
        <v>0</v>
      </c>
      <c r="AJ144" s="26">
        <f t="shared" si="85"/>
        <v>0</v>
      </c>
      <c r="AK144" s="132">
        <f t="shared" si="64"/>
        <v>0</v>
      </c>
      <c r="AL144" s="38">
        <f t="shared" si="56"/>
        <v>38400</v>
      </c>
      <c r="AM144" s="9"/>
      <c r="AN144" s="9"/>
      <c r="AO144" s="9"/>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row>
    <row r="145" spans="1:123" s="10" customFormat="1" ht="31.5" customHeight="1">
      <c r="A145" s="9"/>
      <c r="B145" s="374" t="s">
        <v>575</v>
      </c>
      <c r="C145" s="28" t="s">
        <v>577</v>
      </c>
      <c r="D145" s="534"/>
      <c r="E145" s="14"/>
      <c r="F145" s="14">
        <v>5000</v>
      </c>
      <c r="G145" s="441"/>
      <c r="H145" s="483"/>
      <c r="I145" s="14">
        <f t="shared" si="89"/>
        <v>5000</v>
      </c>
      <c r="J145" s="518" t="s">
        <v>93</v>
      </c>
      <c r="K145" s="14">
        <f t="shared" si="90"/>
        <v>5000</v>
      </c>
      <c r="L145" s="441"/>
      <c r="M145" s="14"/>
      <c r="N145" s="14"/>
      <c r="O145" s="14">
        <f>$I145</f>
        <v>5000</v>
      </c>
      <c r="P145" s="14"/>
      <c r="Q145" s="14"/>
      <c r="R145" s="14"/>
      <c r="S145" s="14"/>
      <c r="T145" s="14"/>
      <c r="U145" s="14">
        <v>0</v>
      </c>
      <c r="V145" s="14"/>
      <c r="W145" s="14"/>
      <c r="X145" s="14"/>
      <c r="Y145" s="112">
        <f t="shared" si="87"/>
        <v>5000</v>
      </c>
      <c r="Z145" s="117">
        <f t="shared" si="83"/>
        <v>0</v>
      </c>
      <c r="AA145" s="179"/>
      <c r="AB145" s="179"/>
      <c r="AC145" s="179"/>
      <c r="AD145" s="26">
        <f t="shared" si="75"/>
        <v>5000</v>
      </c>
      <c r="AE145" s="132">
        <f t="shared" si="88"/>
        <v>1</v>
      </c>
      <c r="AF145" s="26">
        <f t="shared" si="76"/>
        <v>0</v>
      </c>
      <c r="AG145" s="132">
        <f t="shared" si="62"/>
        <v>0</v>
      </c>
      <c r="AH145" s="26">
        <f t="shared" si="81"/>
        <v>0</v>
      </c>
      <c r="AI145" s="132">
        <f t="shared" si="63"/>
        <v>0</v>
      </c>
      <c r="AJ145" s="26">
        <f t="shared" si="85"/>
        <v>0</v>
      </c>
      <c r="AK145" s="132">
        <f t="shared" si="64"/>
        <v>0</v>
      </c>
      <c r="AL145" s="38">
        <f t="shared" si="56"/>
        <v>5000</v>
      </c>
      <c r="AM145" s="9"/>
      <c r="AN145" s="9"/>
      <c r="AO145" s="9"/>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row>
    <row r="146" spans="1:123" s="10" customFormat="1" ht="31.5" customHeight="1">
      <c r="A146" s="9"/>
      <c r="B146" s="375" t="s">
        <v>660</v>
      </c>
      <c r="C146" s="63" t="s">
        <v>666</v>
      </c>
      <c r="D146" s="534"/>
      <c r="E146" s="14"/>
      <c r="F146" s="14"/>
      <c r="G146" s="441"/>
      <c r="H146" s="483"/>
      <c r="I146" s="14">
        <v>20000</v>
      </c>
      <c r="J146" s="518" t="s">
        <v>93</v>
      </c>
      <c r="K146" s="14">
        <f t="shared" si="90"/>
        <v>20000</v>
      </c>
      <c r="L146" s="441"/>
      <c r="M146" s="14"/>
      <c r="N146" s="14"/>
      <c r="O146" s="14">
        <f>$I146</f>
        <v>20000</v>
      </c>
      <c r="P146" s="14"/>
      <c r="Q146" s="14"/>
      <c r="R146" s="14"/>
      <c r="S146" s="14"/>
      <c r="T146" s="14"/>
      <c r="U146" s="14"/>
      <c r="V146" s="14"/>
      <c r="W146" s="14"/>
      <c r="X146" s="14"/>
      <c r="Y146" s="112"/>
      <c r="Z146" s="117"/>
      <c r="AA146" s="179"/>
      <c r="AB146" s="179"/>
      <c r="AC146" s="179"/>
      <c r="AD146" s="26"/>
      <c r="AE146" s="132"/>
      <c r="AF146" s="26"/>
      <c r="AG146" s="132"/>
      <c r="AH146" s="26"/>
      <c r="AI146" s="132"/>
      <c r="AJ146" s="26"/>
      <c r="AK146" s="132"/>
      <c r="AL146" s="38"/>
      <c r="AM146" s="9"/>
      <c r="AN146" s="9"/>
      <c r="AO146" s="9"/>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row>
    <row r="147" spans="1:123" s="10" customFormat="1" ht="34.5" customHeight="1">
      <c r="A147" s="113"/>
      <c r="B147" s="372" t="s">
        <v>208</v>
      </c>
      <c r="C147" s="100" t="s">
        <v>498</v>
      </c>
      <c r="D147" s="100"/>
      <c r="E147" s="114">
        <f>E148+E149+E150+E151+E152+E153</f>
        <v>84405</v>
      </c>
      <c r="F147" s="114">
        <f>F148+F149+F150+F151+F152+F153</f>
        <v>180595</v>
      </c>
      <c r="G147" s="463"/>
      <c r="H147" s="495"/>
      <c r="I147" s="114"/>
      <c r="J147" s="527"/>
      <c r="K147" s="114">
        <f>K148+K149+K150+K151+K152+K153</f>
        <v>305595</v>
      </c>
      <c r="L147" s="463"/>
      <c r="M147" s="114">
        <f aca="true" t="shared" si="94" ref="M147:X147">M148+M149+M150+M151+M152+M153</f>
        <v>0</v>
      </c>
      <c r="N147" s="114">
        <f t="shared" si="94"/>
        <v>0</v>
      </c>
      <c r="O147" s="114">
        <f t="shared" si="94"/>
        <v>0</v>
      </c>
      <c r="P147" s="114">
        <f t="shared" si="94"/>
        <v>0</v>
      </c>
      <c r="Q147" s="114">
        <f t="shared" si="94"/>
        <v>0</v>
      </c>
      <c r="R147" s="114">
        <f t="shared" si="94"/>
        <v>280595</v>
      </c>
      <c r="S147" s="114">
        <f t="shared" si="94"/>
        <v>25000</v>
      </c>
      <c r="T147" s="114">
        <f t="shared" si="94"/>
        <v>0</v>
      </c>
      <c r="U147" s="114">
        <f t="shared" si="94"/>
        <v>0</v>
      </c>
      <c r="V147" s="114">
        <f t="shared" si="94"/>
        <v>0</v>
      </c>
      <c r="W147" s="114">
        <f t="shared" si="94"/>
        <v>0</v>
      </c>
      <c r="X147" s="114">
        <f t="shared" si="94"/>
        <v>0</v>
      </c>
      <c r="Y147" s="154">
        <f t="shared" si="60"/>
        <v>305595</v>
      </c>
      <c r="Z147" s="155">
        <f t="shared" si="83"/>
        <v>0</v>
      </c>
      <c r="AA147" s="181"/>
      <c r="AB147" s="181"/>
      <c r="AC147" s="181"/>
      <c r="AD147" s="115">
        <f t="shared" si="75"/>
        <v>0</v>
      </c>
      <c r="AE147" s="134">
        <f t="shared" si="61"/>
        <v>0</v>
      </c>
      <c r="AF147" s="115">
        <f t="shared" si="76"/>
        <v>280595</v>
      </c>
      <c r="AG147" s="134">
        <f t="shared" si="62"/>
        <v>0.9181923788020092</v>
      </c>
      <c r="AH147" s="115">
        <f t="shared" si="81"/>
        <v>25000</v>
      </c>
      <c r="AI147" s="134">
        <f t="shared" si="63"/>
        <v>0.0818076211979908</v>
      </c>
      <c r="AJ147" s="115">
        <f t="shared" si="85"/>
        <v>0</v>
      </c>
      <c r="AK147" s="134">
        <f t="shared" si="64"/>
        <v>0</v>
      </c>
      <c r="AL147" s="116">
        <f t="shared" si="56"/>
        <v>305595</v>
      </c>
      <c r="AM147" s="113"/>
      <c r="AN147" s="113"/>
      <c r="AO147" s="113"/>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row>
    <row r="148" spans="1:123" s="10" customFormat="1" ht="30" customHeight="1">
      <c r="A148" s="9"/>
      <c r="B148" s="373" t="s">
        <v>307</v>
      </c>
      <c r="C148" s="63" t="s">
        <v>499</v>
      </c>
      <c r="D148" s="196"/>
      <c r="E148" s="196"/>
      <c r="F148" s="196"/>
      <c r="G148" s="456"/>
      <c r="H148" s="496" t="s">
        <v>475</v>
      </c>
      <c r="I148" s="14"/>
      <c r="J148" s="518"/>
      <c r="K148" s="112">
        <f>I148*J148</f>
        <v>0</v>
      </c>
      <c r="L148" s="441"/>
      <c r="M148" s="14"/>
      <c r="N148" s="14"/>
      <c r="O148" s="14"/>
      <c r="P148" s="14"/>
      <c r="Q148" s="14"/>
      <c r="R148" s="14"/>
      <c r="S148" s="14"/>
      <c r="T148" s="14">
        <f>$I148</f>
        <v>0</v>
      </c>
      <c r="U148" s="14">
        <f>$I148</f>
        <v>0</v>
      </c>
      <c r="V148" s="14">
        <f>$I148</f>
        <v>0</v>
      </c>
      <c r="W148" s="14">
        <f>$I148</f>
        <v>0</v>
      </c>
      <c r="X148" s="14">
        <f>$I148</f>
        <v>0</v>
      </c>
      <c r="Y148" s="112">
        <f>SUM(M148:X148)</f>
        <v>0</v>
      </c>
      <c r="Z148" s="117">
        <f t="shared" si="83"/>
        <v>0</v>
      </c>
      <c r="AA148" s="179"/>
      <c r="AB148" s="179"/>
      <c r="AC148" s="179"/>
      <c r="AD148" s="26">
        <f t="shared" si="75"/>
        <v>0</v>
      </c>
      <c r="AE148" s="132" t="e">
        <f t="shared" si="61"/>
        <v>#DIV/0!</v>
      </c>
      <c r="AF148" s="26">
        <f t="shared" si="76"/>
        <v>0</v>
      </c>
      <c r="AG148" s="132" t="e">
        <f t="shared" si="62"/>
        <v>#DIV/0!</v>
      </c>
      <c r="AH148" s="26">
        <f t="shared" si="81"/>
        <v>0</v>
      </c>
      <c r="AI148" s="132" t="e">
        <f t="shared" si="63"/>
        <v>#DIV/0!</v>
      </c>
      <c r="AJ148" s="26">
        <f t="shared" si="85"/>
        <v>0</v>
      </c>
      <c r="AK148" s="132" t="e">
        <f t="shared" si="64"/>
        <v>#DIV/0!</v>
      </c>
      <c r="AL148" s="38">
        <f t="shared" si="56"/>
        <v>0</v>
      </c>
      <c r="AM148" s="9"/>
      <c r="AN148" s="9"/>
      <c r="AO148" s="9"/>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row>
    <row r="149" spans="1:123" s="10" customFormat="1" ht="40.5" customHeight="1">
      <c r="A149" s="9"/>
      <c r="B149" s="373" t="s">
        <v>308</v>
      </c>
      <c r="C149" s="63" t="s">
        <v>576</v>
      </c>
      <c r="D149" s="14"/>
      <c r="E149" s="14"/>
      <c r="F149" s="14">
        <v>65000</v>
      </c>
      <c r="G149" s="441" t="s">
        <v>518</v>
      </c>
      <c r="H149" s="483" t="s">
        <v>503</v>
      </c>
      <c r="I149" s="411">
        <v>65000</v>
      </c>
      <c r="J149" s="518" t="s">
        <v>93</v>
      </c>
      <c r="K149" s="112">
        <f>I149</f>
        <v>65000</v>
      </c>
      <c r="L149" s="441"/>
      <c r="M149" s="14"/>
      <c r="N149" s="14"/>
      <c r="O149" s="14"/>
      <c r="P149" s="14"/>
      <c r="Q149" s="14"/>
      <c r="R149" s="14">
        <f>$I149</f>
        <v>65000</v>
      </c>
      <c r="S149" s="14"/>
      <c r="T149" s="14"/>
      <c r="U149" s="14"/>
      <c r="V149" s="14"/>
      <c r="W149" s="14"/>
      <c r="X149" s="14"/>
      <c r="Y149" s="112">
        <f t="shared" si="60"/>
        <v>65000</v>
      </c>
      <c r="Z149" s="117">
        <f t="shared" si="83"/>
        <v>0</v>
      </c>
      <c r="AA149" s="179"/>
      <c r="AB149" s="179"/>
      <c r="AC149" s="179"/>
      <c r="AD149" s="26">
        <f t="shared" si="75"/>
        <v>0</v>
      </c>
      <c r="AE149" s="132">
        <f t="shared" si="61"/>
        <v>0</v>
      </c>
      <c r="AF149" s="26">
        <f t="shared" si="76"/>
        <v>65000</v>
      </c>
      <c r="AG149" s="132">
        <f t="shared" si="62"/>
        <v>1</v>
      </c>
      <c r="AH149" s="26">
        <f t="shared" si="81"/>
        <v>0</v>
      </c>
      <c r="AI149" s="132">
        <f t="shared" si="63"/>
        <v>0</v>
      </c>
      <c r="AJ149" s="26">
        <f t="shared" si="85"/>
        <v>0</v>
      </c>
      <c r="AK149" s="132">
        <f t="shared" si="64"/>
        <v>0</v>
      </c>
      <c r="AL149" s="38">
        <f t="shared" si="56"/>
        <v>65000</v>
      </c>
      <c r="AM149" s="9"/>
      <c r="AN149" s="9"/>
      <c r="AO149" s="9"/>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row>
    <row r="150" spans="1:123" s="421" customFormat="1" ht="40.5" customHeight="1">
      <c r="A150" s="412"/>
      <c r="B150" s="650" t="s">
        <v>309</v>
      </c>
      <c r="C150" s="651" t="s">
        <v>500</v>
      </c>
      <c r="D150" s="424">
        <v>200000</v>
      </c>
      <c r="E150" s="424">
        <v>84405</v>
      </c>
      <c r="F150" s="112">
        <f>D150-E150</f>
        <v>115595</v>
      </c>
      <c r="G150" s="464" t="s">
        <v>518</v>
      </c>
      <c r="H150" s="497" t="s">
        <v>503</v>
      </c>
      <c r="I150" s="413">
        <v>115595</v>
      </c>
      <c r="J150" s="528" t="s">
        <v>93</v>
      </c>
      <c r="K150" s="414">
        <f>I150*1</f>
        <v>115595</v>
      </c>
      <c r="L150" s="594"/>
      <c r="M150" s="413"/>
      <c r="N150" s="413"/>
      <c r="O150" s="14"/>
      <c r="P150" s="413"/>
      <c r="Q150" s="413"/>
      <c r="R150" s="14">
        <f>$I150</f>
        <v>115595</v>
      </c>
      <c r="S150" s="413"/>
      <c r="T150" s="413"/>
      <c r="U150" s="413"/>
      <c r="V150" s="413"/>
      <c r="W150" s="413"/>
      <c r="X150" s="413"/>
      <c r="Y150" s="414">
        <f t="shared" si="60"/>
        <v>115595</v>
      </c>
      <c r="Z150" s="415">
        <f t="shared" si="83"/>
        <v>0</v>
      </c>
      <c r="AA150" s="416"/>
      <c r="AB150" s="416"/>
      <c r="AC150" s="416"/>
      <c r="AD150" s="417">
        <f t="shared" si="75"/>
        <v>0</v>
      </c>
      <c r="AE150" s="418">
        <f>AD150/$K150</f>
        <v>0</v>
      </c>
      <c r="AF150" s="417">
        <f t="shared" si="76"/>
        <v>115595</v>
      </c>
      <c r="AG150" s="418">
        <f>AF150/$K150</f>
        <v>1</v>
      </c>
      <c r="AH150" s="417">
        <f t="shared" si="81"/>
        <v>0</v>
      </c>
      <c r="AI150" s="418">
        <f>AH150/$K150</f>
        <v>0</v>
      </c>
      <c r="AJ150" s="417">
        <f t="shared" si="85"/>
        <v>0</v>
      </c>
      <c r="AK150" s="418">
        <f>AJ150/$K150</f>
        <v>0</v>
      </c>
      <c r="AL150" s="419">
        <f>AD150+AF150+AH150+AJ150</f>
        <v>115595</v>
      </c>
      <c r="AM150" s="412"/>
      <c r="AN150" s="412"/>
      <c r="AO150" s="412"/>
      <c r="AP150" s="420"/>
      <c r="AQ150" s="420"/>
      <c r="AR150" s="420"/>
      <c r="AS150" s="420"/>
      <c r="AT150" s="420"/>
      <c r="AU150" s="420"/>
      <c r="AV150" s="420"/>
      <c r="AW150" s="420"/>
      <c r="AX150" s="420"/>
      <c r="AY150" s="420"/>
      <c r="AZ150" s="420"/>
      <c r="BA150" s="420"/>
      <c r="BB150" s="420"/>
      <c r="BC150" s="420"/>
      <c r="BD150" s="420"/>
      <c r="BE150" s="420"/>
      <c r="BF150" s="420"/>
      <c r="BG150" s="420"/>
      <c r="BH150" s="420"/>
      <c r="BI150" s="420"/>
      <c r="BJ150" s="420"/>
      <c r="BK150" s="420"/>
      <c r="BL150" s="420"/>
      <c r="BM150" s="420"/>
      <c r="BN150" s="420"/>
      <c r="BO150" s="420"/>
      <c r="BP150" s="420"/>
      <c r="BQ150" s="420"/>
      <c r="BR150" s="420"/>
      <c r="BS150" s="420"/>
      <c r="BT150" s="420"/>
      <c r="BU150" s="420"/>
      <c r="BV150" s="420"/>
      <c r="BW150" s="420"/>
      <c r="BX150" s="420"/>
      <c r="BY150" s="420"/>
      <c r="BZ150" s="420"/>
      <c r="CA150" s="420"/>
      <c r="CB150" s="420"/>
      <c r="CC150" s="420"/>
      <c r="CD150" s="420"/>
      <c r="CE150" s="420"/>
      <c r="CF150" s="420"/>
      <c r="CG150" s="420"/>
      <c r="CH150" s="420"/>
      <c r="CI150" s="420"/>
      <c r="CJ150" s="420"/>
      <c r="CK150" s="420"/>
      <c r="CL150" s="420"/>
      <c r="CM150" s="420"/>
      <c r="CN150" s="420"/>
      <c r="CO150" s="420"/>
      <c r="CP150" s="420"/>
      <c r="CQ150" s="420"/>
      <c r="CR150" s="420"/>
      <c r="CS150" s="420"/>
      <c r="CT150" s="420"/>
      <c r="CU150" s="420"/>
      <c r="CV150" s="420"/>
      <c r="CW150" s="420"/>
      <c r="CX150" s="420"/>
      <c r="CY150" s="420"/>
      <c r="CZ150" s="420"/>
      <c r="DA150" s="420"/>
      <c r="DB150" s="420"/>
      <c r="DC150" s="420"/>
      <c r="DD150" s="420"/>
      <c r="DE150" s="420"/>
      <c r="DF150" s="420"/>
      <c r="DG150" s="420"/>
      <c r="DH150" s="420"/>
      <c r="DI150" s="420"/>
      <c r="DJ150" s="420"/>
      <c r="DK150" s="420"/>
      <c r="DL150" s="420"/>
      <c r="DM150" s="420"/>
      <c r="DN150" s="420"/>
      <c r="DO150" s="420"/>
      <c r="DP150" s="420"/>
      <c r="DQ150" s="420"/>
      <c r="DR150" s="420"/>
      <c r="DS150" s="420"/>
    </row>
    <row r="151" spans="1:123" s="10" customFormat="1" ht="45.75" customHeight="1">
      <c r="A151" s="9"/>
      <c r="B151" s="373" t="s">
        <v>310</v>
      </c>
      <c r="C151" s="63" t="s">
        <v>501</v>
      </c>
      <c r="D151" s="14"/>
      <c r="E151" s="14"/>
      <c r="F151" s="14"/>
      <c r="G151" s="441" t="s">
        <v>518</v>
      </c>
      <c r="H151" s="483" t="s">
        <v>312</v>
      </c>
      <c r="I151" s="14">
        <v>100000</v>
      </c>
      <c r="J151" s="518" t="s">
        <v>93</v>
      </c>
      <c r="K151" s="112">
        <f>I151*J151</f>
        <v>100000</v>
      </c>
      <c r="L151" s="441"/>
      <c r="M151" s="14"/>
      <c r="N151" s="14"/>
      <c r="O151" s="14"/>
      <c r="P151" s="14"/>
      <c r="Q151" s="14"/>
      <c r="R151" s="14">
        <f>$I151</f>
        <v>100000</v>
      </c>
      <c r="S151" s="14"/>
      <c r="T151" s="14"/>
      <c r="U151" s="14"/>
      <c r="V151" s="14"/>
      <c r="W151" s="14"/>
      <c r="X151" s="14">
        <v>0</v>
      </c>
      <c r="Y151" s="112">
        <f t="shared" si="60"/>
        <v>100000</v>
      </c>
      <c r="Z151" s="117">
        <f t="shared" si="83"/>
        <v>0</v>
      </c>
      <c r="AA151" s="179"/>
      <c r="AB151" s="179"/>
      <c r="AC151" s="179"/>
      <c r="AD151" s="26">
        <f t="shared" si="75"/>
        <v>0</v>
      </c>
      <c r="AE151" s="132">
        <f t="shared" si="61"/>
        <v>0</v>
      </c>
      <c r="AF151" s="26">
        <f t="shared" si="76"/>
        <v>100000</v>
      </c>
      <c r="AG151" s="132">
        <f t="shared" si="62"/>
        <v>1</v>
      </c>
      <c r="AH151" s="26">
        <f t="shared" si="81"/>
        <v>0</v>
      </c>
      <c r="AI151" s="132">
        <f t="shared" si="63"/>
        <v>0</v>
      </c>
      <c r="AJ151" s="26">
        <f t="shared" si="85"/>
        <v>0</v>
      </c>
      <c r="AK151" s="132">
        <f t="shared" si="64"/>
        <v>0</v>
      </c>
      <c r="AL151" s="38">
        <f t="shared" si="56"/>
        <v>100000</v>
      </c>
      <c r="AM151" s="9"/>
      <c r="AN151" s="9"/>
      <c r="AO151" s="9"/>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row>
    <row r="152" spans="1:123" s="10" customFormat="1" ht="42.75" customHeight="1">
      <c r="A152" s="9"/>
      <c r="B152" s="373" t="s">
        <v>339</v>
      </c>
      <c r="C152" s="75" t="s">
        <v>241</v>
      </c>
      <c r="D152" s="14"/>
      <c r="E152" s="14"/>
      <c r="F152" s="14"/>
      <c r="G152" s="441" t="s">
        <v>523</v>
      </c>
      <c r="H152" s="483" t="s">
        <v>289</v>
      </c>
      <c r="I152" s="14">
        <v>25000</v>
      </c>
      <c r="J152" s="518" t="s">
        <v>93</v>
      </c>
      <c r="K152" s="112">
        <f>I152*J152</f>
        <v>25000</v>
      </c>
      <c r="L152" s="441"/>
      <c r="M152" s="14"/>
      <c r="N152" s="14"/>
      <c r="O152" s="14"/>
      <c r="P152" s="14"/>
      <c r="Q152" s="14"/>
      <c r="R152" s="14"/>
      <c r="S152" s="14">
        <f>$I152</f>
        <v>25000</v>
      </c>
      <c r="T152" s="14"/>
      <c r="U152" s="14"/>
      <c r="V152" s="14"/>
      <c r="W152" s="14">
        <v>0</v>
      </c>
      <c r="X152" s="14"/>
      <c r="Y152" s="112">
        <f t="shared" si="60"/>
        <v>25000</v>
      </c>
      <c r="Z152" s="117">
        <f t="shared" si="83"/>
        <v>0</v>
      </c>
      <c r="AA152" s="179"/>
      <c r="AB152" s="179"/>
      <c r="AC152" s="179"/>
      <c r="AD152" s="26">
        <f t="shared" si="75"/>
        <v>0</v>
      </c>
      <c r="AE152" s="132">
        <f t="shared" si="61"/>
        <v>0</v>
      </c>
      <c r="AF152" s="26">
        <f t="shared" si="76"/>
        <v>0</v>
      </c>
      <c r="AG152" s="132">
        <f t="shared" si="62"/>
        <v>0</v>
      </c>
      <c r="AH152" s="26">
        <f t="shared" si="81"/>
        <v>25000</v>
      </c>
      <c r="AI152" s="132">
        <f t="shared" si="63"/>
        <v>1</v>
      </c>
      <c r="AJ152" s="26">
        <f t="shared" si="85"/>
        <v>0</v>
      </c>
      <c r="AK152" s="132">
        <f t="shared" si="64"/>
        <v>0</v>
      </c>
      <c r="AL152" s="38">
        <f t="shared" si="56"/>
        <v>25000</v>
      </c>
      <c r="AM152" s="9"/>
      <c r="AN152" s="9"/>
      <c r="AO152" s="9"/>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row>
    <row r="153" spans="1:123" s="10" customFormat="1" ht="19.5" customHeight="1">
      <c r="A153" s="9"/>
      <c r="B153" s="373" t="s">
        <v>311</v>
      </c>
      <c r="C153" s="63" t="s">
        <v>502</v>
      </c>
      <c r="D153" s="14"/>
      <c r="E153" s="14"/>
      <c r="F153" s="14"/>
      <c r="G153" s="441"/>
      <c r="H153" s="483" t="s">
        <v>146</v>
      </c>
      <c r="I153" s="14">
        <v>0</v>
      </c>
      <c r="J153" s="518"/>
      <c r="K153" s="112">
        <f>I153*J153</f>
        <v>0</v>
      </c>
      <c r="L153" s="441"/>
      <c r="M153" s="14"/>
      <c r="N153" s="14"/>
      <c r="O153" s="14"/>
      <c r="P153" s="14"/>
      <c r="Q153" s="14"/>
      <c r="R153" s="14"/>
      <c r="S153" s="14"/>
      <c r="T153" s="14"/>
      <c r="U153" s="14"/>
      <c r="V153" s="14"/>
      <c r="W153" s="14"/>
      <c r="X153" s="117">
        <f>I153-W153</f>
        <v>0</v>
      </c>
      <c r="Y153" s="112">
        <f t="shared" si="60"/>
        <v>0</v>
      </c>
      <c r="Z153" s="117">
        <f t="shared" si="83"/>
        <v>0</v>
      </c>
      <c r="AA153" s="179"/>
      <c r="AB153" s="179"/>
      <c r="AC153" s="179"/>
      <c r="AD153" s="26">
        <f t="shared" si="75"/>
        <v>0</v>
      </c>
      <c r="AE153" s="132" t="e">
        <f t="shared" si="61"/>
        <v>#DIV/0!</v>
      </c>
      <c r="AF153" s="26">
        <f t="shared" si="76"/>
        <v>0</v>
      </c>
      <c r="AG153" s="132" t="e">
        <f t="shared" si="62"/>
        <v>#DIV/0!</v>
      </c>
      <c r="AH153" s="26">
        <f t="shared" si="81"/>
        <v>0</v>
      </c>
      <c r="AI153" s="132" t="e">
        <f t="shared" si="63"/>
        <v>#DIV/0!</v>
      </c>
      <c r="AJ153" s="26">
        <f t="shared" si="85"/>
        <v>0</v>
      </c>
      <c r="AK153" s="132" t="e">
        <f t="shared" si="64"/>
        <v>#DIV/0!</v>
      </c>
      <c r="AL153" s="38">
        <f t="shared" si="56"/>
        <v>0</v>
      </c>
      <c r="AM153" s="9"/>
      <c r="AN153" s="9"/>
      <c r="AO153" s="9"/>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row>
    <row r="154" spans="1:123" s="32" customFormat="1" ht="19.5" customHeight="1">
      <c r="A154" s="192"/>
      <c r="B154" s="686" t="s">
        <v>471</v>
      </c>
      <c r="C154" s="687"/>
      <c r="D154" s="188">
        <v>2413500</v>
      </c>
      <c r="E154" s="188">
        <f>E155+E165+E177</f>
        <v>63750</v>
      </c>
      <c r="F154" s="188">
        <f>F155+F165+F177</f>
        <v>1666250</v>
      </c>
      <c r="G154" s="465"/>
      <c r="H154" s="498"/>
      <c r="I154" s="188"/>
      <c r="J154" s="529"/>
      <c r="K154" s="188">
        <f>K155+K165+K177</f>
        <v>1030000</v>
      </c>
      <c r="L154" s="465"/>
      <c r="M154" s="188">
        <f aca="true" t="shared" si="95" ref="M154:X154">M155+M165+M177</f>
        <v>0</v>
      </c>
      <c r="N154" s="188">
        <f t="shared" si="95"/>
        <v>0</v>
      </c>
      <c r="O154" s="188">
        <f t="shared" si="95"/>
        <v>0</v>
      </c>
      <c r="P154" s="188">
        <f t="shared" si="95"/>
        <v>0</v>
      </c>
      <c r="Q154" s="188">
        <f t="shared" si="95"/>
        <v>0</v>
      </c>
      <c r="R154" s="188">
        <f t="shared" si="95"/>
        <v>90000</v>
      </c>
      <c r="S154" s="188">
        <f t="shared" si="95"/>
        <v>0</v>
      </c>
      <c r="T154" s="188">
        <f t="shared" si="95"/>
        <v>153000</v>
      </c>
      <c r="U154" s="188">
        <f t="shared" si="95"/>
        <v>490000</v>
      </c>
      <c r="V154" s="188">
        <f t="shared" si="95"/>
        <v>96000</v>
      </c>
      <c r="W154" s="188">
        <f t="shared" si="95"/>
        <v>201000</v>
      </c>
      <c r="X154" s="188">
        <f t="shared" si="95"/>
        <v>0</v>
      </c>
      <c r="Y154" s="188">
        <f t="shared" si="60"/>
        <v>1030000</v>
      </c>
      <c r="Z154" s="189">
        <f t="shared" si="83"/>
        <v>0</v>
      </c>
      <c r="AA154" s="190"/>
      <c r="AB154" s="190"/>
      <c r="AC154" s="190">
        <f>D154-(Y154+Z154)</f>
        <v>1383500</v>
      </c>
      <c r="AD154" s="191">
        <f t="shared" si="75"/>
        <v>0</v>
      </c>
      <c r="AE154" s="152">
        <f t="shared" si="61"/>
        <v>0</v>
      </c>
      <c r="AF154" s="191">
        <f t="shared" si="76"/>
        <v>90000</v>
      </c>
      <c r="AG154" s="152">
        <f t="shared" si="62"/>
        <v>0.08737864077669903</v>
      </c>
      <c r="AH154" s="191">
        <f t="shared" si="81"/>
        <v>643000</v>
      </c>
      <c r="AI154" s="152">
        <f t="shared" si="63"/>
        <v>0.6242718446601941</v>
      </c>
      <c r="AJ154" s="191">
        <f t="shared" si="85"/>
        <v>297000</v>
      </c>
      <c r="AK154" s="152">
        <f t="shared" si="64"/>
        <v>0.2883495145631068</v>
      </c>
      <c r="AL154" s="108">
        <f t="shared" si="56"/>
        <v>1030000</v>
      </c>
      <c r="AM154" s="192"/>
      <c r="AN154" s="192"/>
      <c r="AO154" s="192"/>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row>
    <row r="155" spans="1:123" s="32" customFormat="1" ht="47.25" customHeight="1">
      <c r="A155" s="95"/>
      <c r="B155" s="83" t="s">
        <v>138</v>
      </c>
      <c r="C155" s="137" t="s">
        <v>391</v>
      </c>
      <c r="D155" s="96"/>
      <c r="E155" s="97">
        <f>E156+E159+E162+E164</f>
        <v>3750</v>
      </c>
      <c r="F155" s="97">
        <f>F156+F159+F162</f>
        <v>1056250</v>
      </c>
      <c r="G155" s="455"/>
      <c r="H155" s="487"/>
      <c r="I155" s="96"/>
      <c r="J155" s="521"/>
      <c r="K155" s="97">
        <f>K156+K159+K162</f>
        <v>350000</v>
      </c>
      <c r="L155" s="455"/>
      <c r="M155" s="97">
        <f aca="true" t="shared" si="96" ref="M155:X155">M156+M159+M162</f>
        <v>0</v>
      </c>
      <c r="N155" s="97">
        <f t="shared" si="96"/>
        <v>0</v>
      </c>
      <c r="O155" s="97">
        <f t="shared" si="96"/>
        <v>0</v>
      </c>
      <c r="P155" s="97">
        <f t="shared" si="96"/>
        <v>0</v>
      </c>
      <c r="Q155" s="97">
        <f t="shared" si="96"/>
        <v>0</v>
      </c>
      <c r="R155" s="97">
        <f t="shared" si="96"/>
        <v>70000</v>
      </c>
      <c r="S155" s="97">
        <f t="shared" si="96"/>
        <v>0</v>
      </c>
      <c r="T155" s="97">
        <f t="shared" si="96"/>
        <v>105000</v>
      </c>
      <c r="U155" s="97">
        <f t="shared" si="96"/>
        <v>70000</v>
      </c>
      <c r="V155" s="97">
        <f t="shared" si="96"/>
        <v>0</v>
      </c>
      <c r="W155" s="97">
        <f t="shared" si="96"/>
        <v>105000</v>
      </c>
      <c r="X155" s="97">
        <f t="shared" si="96"/>
        <v>0</v>
      </c>
      <c r="Y155" s="122">
        <f t="shared" si="60"/>
        <v>350000</v>
      </c>
      <c r="Z155" s="153">
        <f t="shared" si="83"/>
        <v>0</v>
      </c>
      <c r="AA155" s="180"/>
      <c r="AB155" s="180"/>
      <c r="AC155" s="180"/>
      <c r="AD155" s="110">
        <f t="shared" si="75"/>
        <v>0</v>
      </c>
      <c r="AE155" s="130">
        <f t="shared" si="61"/>
        <v>0</v>
      </c>
      <c r="AF155" s="110">
        <f t="shared" si="76"/>
        <v>70000</v>
      </c>
      <c r="AG155" s="130">
        <f t="shared" si="62"/>
        <v>0.2</v>
      </c>
      <c r="AH155" s="110">
        <f t="shared" si="81"/>
        <v>175000</v>
      </c>
      <c r="AI155" s="130">
        <f t="shared" si="63"/>
        <v>0.5</v>
      </c>
      <c r="AJ155" s="110">
        <f t="shared" si="85"/>
        <v>105000</v>
      </c>
      <c r="AK155" s="130">
        <f t="shared" si="64"/>
        <v>0.3</v>
      </c>
      <c r="AL155" s="111">
        <f t="shared" si="56"/>
        <v>350000</v>
      </c>
      <c r="AM155" s="95"/>
      <c r="AN155" s="95"/>
      <c r="AO155" s="95"/>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row>
    <row r="156" spans="1:123" s="10" customFormat="1" ht="73.5" customHeight="1">
      <c r="A156" s="9"/>
      <c r="B156" s="64" t="s">
        <v>118</v>
      </c>
      <c r="C156" s="63" t="s">
        <v>392</v>
      </c>
      <c r="D156" s="198">
        <v>350000</v>
      </c>
      <c r="E156" s="198"/>
      <c r="F156" s="112">
        <v>350000</v>
      </c>
      <c r="G156" s="466" t="s">
        <v>525</v>
      </c>
      <c r="H156" s="496" t="s">
        <v>317</v>
      </c>
      <c r="I156" s="43"/>
      <c r="J156" s="523"/>
      <c r="K156" s="112">
        <v>0</v>
      </c>
      <c r="L156" s="459"/>
      <c r="M156" s="112">
        <f aca="true" t="shared" si="97" ref="M156:X156">SUM(M157:M158)</f>
        <v>0</v>
      </c>
      <c r="N156" s="112">
        <f t="shared" si="97"/>
        <v>0</v>
      </c>
      <c r="O156" s="112">
        <v>0</v>
      </c>
      <c r="P156" s="112">
        <f t="shared" si="97"/>
        <v>0</v>
      </c>
      <c r="Q156" s="112">
        <f t="shared" si="97"/>
        <v>0</v>
      </c>
      <c r="R156" s="112">
        <f t="shared" si="97"/>
        <v>0</v>
      </c>
      <c r="S156" s="112">
        <f t="shared" si="97"/>
        <v>0</v>
      </c>
      <c r="T156" s="112">
        <f t="shared" si="97"/>
        <v>0</v>
      </c>
      <c r="U156" s="112">
        <f t="shared" si="97"/>
        <v>0</v>
      </c>
      <c r="V156" s="112">
        <f t="shared" si="97"/>
        <v>0</v>
      </c>
      <c r="W156" s="112">
        <f t="shared" si="97"/>
        <v>0</v>
      </c>
      <c r="X156" s="112">
        <f t="shared" si="97"/>
        <v>0</v>
      </c>
      <c r="Y156" s="112">
        <f>SUM(M156:X156)</f>
        <v>0</v>
      </c>
      <c r="Z156" s="117">
        <f>K156-Y156</f>
        <v>0</v>
      </c>
      <c r="AA156" s="179"/>
      <c r="AB156" s="179"/>
      <c r="AC156" s="179"/>
      <c r="AD156" s="26">
        <f t="shared" si="75"/>
        <v>0</v>
      </c>
      <c r="AE156" s="132" t="e">
        <f t="shared" si="61"/>
        <v>#DIV/0!</v>
      </c>
      <c r="AF156" s="26">
        <f t="shared" si="76"/>
        <v>0</v>
      </c>
      <c r="AG156" s="132" t="e">
        <f t="shared" si="62"/>
        <v>#DIV/0!</v>
      </c>
      <c r="AH156" s="26">
        <f t="shared" si="81"/>
        <v>0</v>
      </c>
      <c r="AI156" s="132" t="e">
        <f t="shared" si="63"/>
        <v>#DIV/0!</v>
      </c>
      <c r="AJ156" s="26">
        <f t="shared" si="85"/>
        <v>0</v>
      </c>
      <c r="AK156" s="132" t="e">
        <f t="shared" si="64"/>
        <v>#DIV/0!</v>
      </c>
      <c r="AL156" s="38">
        <f t="shared" si="56"/>
        <v>0</v>
      </c>
      <c r="AM156" s="22"/>
      <c r="AN156" s="22"/>
      <c r="AO156" s="22"/>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row>
    <row r="157" spans="1:123" s="403" customFormat="1" ht="63" customHeight="1" hidden="1">
      <c r="A157" s="389"/>
      <c r="B157" s="390" t="s">
        <v>483</v>
      </c>
      <c r="C157" s="390" t="s">
        <v>484</v>
      </c>
      <c r="D157" s="391">
        <v>0</v>
      </c>
      <c r="E157" s="391"/>
      <c r="F157" s="112">
        <f aca="true" t="shared" si="98" ref="F157:F164">D157-E157</f>
        <v>0</v>
      </c>
      <c r="G157" s="467"/>
      <c r="H157" s="499"/>
      <c r="I157" s="392">
        <v>0</v>
      </c>
      <c r="J157" s="530" t="s">
        <v>486</v>
      </c>
      <c r="K157" s="393">
        <f>I157*J157</f>
        <v>0</v>
      </c>
      <c r="L157" s="469"/>
      <c r="M157" s="392"/>
      <c r="N157" s="392"/>
      <c r="O157" s="392"/>
      <c r="P157" s="392"/>
      <c r="Q157" s="392"/>
      <c r="R157" s="392"/>
      <c r="S157" s="392"/>
      <c r="T157" s="392"/>
      <c r="U157" s="394">
        <f>$I157/2</f>
        <v>0</v>
      </c>
      <c r="V157" s="394">
        <f>$I157/2</f>
        <v>0</v>
      </c>
      <c r="W157" s="394"/>
      <c r="X157" s="392"/>
      <c r="Y157" s="395">
        <f>SUM(M157:X157)</f>
        <v>0</v>
      </c>
      <c r="Z157" s="396">
        <f>K157-Y157</f>
        <v>0</v>
      </c>
      <c r="AA157" s="397"/>
      <c r="AB157" s="397"/>
      <c r="AC157" s="397"/>
      <c r="AD157" s="398">
        <f t="shared" si="75"/>
        <v>0</v>
      </c>
      <c r="AE157" s="399" t="e">
        <f>AD157/$K157</f>
        <v>#DIV/0!</v>
      </c>
      <c r="AF157" s="398">
        <f t="shared" si="76"/>
        <v>0</v>
      </c>
      <c r="AG157" s="399" t="e">
        <f>AF157/$K157</f>
        <v>#DIV/0!</v>
      </c>
      <c r="AH157" s="398">
        <f t="shared" si="81"/>
        <v>0</v>
      </c>
      <c r="AI157" s="399" t="e">
        <f>AH157/$K157</f>
        <v>#DIV/0!</v>
      </c>
      <c r="AJ157" s="398">
        <f t="shared" si="85"/>
        <v>0</v>
      </c>
      <c r="AK157" s="399" t="e">
        <f>AJ157/$K157</f>
        <v>#DIV/0!</v>
      </c>
      <c r="AL157" s="400">
        <f>AD157+AF157+AH157+AJ157</f>
        <v>0</v>
      </c>
      <c r="AM157" s="401"/>
      <c r="AN157" s="401"/>
      <c r="AO157" s="401"/>
      <c r="AP157" s="402"/>
      <c r="AQ157" s="402"/>
      <c r="AR157" s="402"/>
      <c r="AS157" s="402"/>
      <c r="AT157" s="402"/>
      <c r="AU157" s="402"/>
      <c r="AV157" s="402"/>
      <c r="AW157" s="402"/>
      <c r="AX157" s="402"/>
      <c r="AY157" s="402"/>
      <c r="AZ157" s="402"/>
      <c r="BA157" s="402"/>
      <c r="BB157" s="402"/>
      <c r="BC157" s="402"/>
      <c r="BD157" s="402"/>
      <c r="BE157" s="402"/>
      <c r="BF157" s="402"/>
      <c r="BG157" s="402"/>
      <c r="BH157" s="402"/>
      <c r="BI157" s="402"/>
      <c r="BJ157" s="402"/>
      <c r="BK157" s="402"/>
      <c r="BL157" s="402"/>
      <c r="BM157" s="402"/>
      <c r="BN157" s="402"/>
      <c r="BO157" s="402"/>
      <c r="BP157" s="402"/>
      <c r="BQ157" s="402"/>
      <c r="BR157" s="402"/>
      <c r="BS157" s="402"/>
      <c r="BT157" s="402"/>
      <c r="BU157" s="402"/>
      <c r="BV157" s="402"/>
      <c r="BW157" s="402"/>
      <c r="BX157" s="402"/>
      <c r="BY157" s="402"/>
      <c r="BZ157" s="402"/>
      <c r="CA157" s="402"/>
      <c r="CB157" s="402"/>
      <c r="CC157" s="402"/>
      <c r="CD157" s="402"/>
      <c r="CE157" s="402"/>
      <c r="CF157" s="402"/>
      <c r="CG157" s="402"/>
      <c r="CH157" s="402"/>
      <c r="CI157" s="402"/>
      <c r="CJ157" s="402"/>
      <c r="CK157" s="402"/>
      <c r="CL157" s="402"/>
      <c r="CM157" s="402"/>
      <c r="CN157" s="402"/>
      <c r="CO157" s="402"/>
      <c r="CP157" s="402"/>
      <c r="CQ157" s="402"/>
      <c r="CR157" s="402"/>
      <c r="CS157" s="402"/>
      <c r="CT157" s="402"/>
      <c r="CU157" s="402"/>
      <c r="CV157" s="402"/>
      <c r="CW157" s="402"/>
      <c r="CX157" s="402"/>
      <c r="CY157" s="402"/>
      <c r="CZ157" s="402"/>
      <c r="DA157" s="402"/>
      <c r="DB157" s="402"/>
      <c r="DC157" s="402"/>
      <c r="DD157" s="402"/>
      <c r="DE157" s="402"/>
      <c r="DF157" s="402"/>
      <c r="DG157" s="402"/>
      <c r="DH157" s="402"/>
      <c r="DI157" s="402"/>
      <c r="DJ157" s="402"/>
      <c r="DK157" s="402"/>
      <c r="DL157" s="402"/>
      <c r="DM157" s="402"/>
      <c r="DN157" s="402"/>
      <c r="DO157" s="402"/>
      <c r="DP157" s="402"/>
      <c r="DQ157" s="402"/>
      <c r="DR157" s="402"/>
      <c r="DS157" s="402"/>
    </row>
    <row r="158" spans="1:123" s="10" customFormat="1" ht="78" customHeight="1" hidden="1">
      <c r="A158" s="9"/>
      <c r="B158" s="60" t="s">
        <v>483</v>
      </c>
      <c r="C158" s="28" t="s">
        <v>485</v>
      </c>
      <c r="D158" s="198"/>
      <c r="E158" s="198"/>
      <c r="F158" s="112">
        <f t="shared" si="98"/>
        <v>0</v>
      </c>
      <c r="G158" s="466"/>
      <c r="H158" s="496"/>
      <c r="I158" s="43">
        <v>0</v>
      </c>
      <c r="J158" s="523" t="s">
        <v>486</v>
      </c>
      <c r="K158" s="45">
        <f>I158*J158</f>
        <v>0</v>
      </c>
      <c r="L158" s="459"/>
      <c r="M158" s="43"/>
      <c r="N158" s="43"/>
      <c r="O158" s="14">
        <f>$I158</f>
        <v>0</v>
      </c>
      <c r="P158" s="43"/>
      <c r="Q158" s="43"/>
      <c r="R158" s="43"/>
      <c r="S158" s="43"/>
      <c r="T158" s="43"/>
      <c r="U158" s="14"/>
      <c r="V158" s="14"/>
      <c r="W158" s="43">
        <v>0</v>
      </c>
      <c r="X158" s="43"/>
      <c r="Y158" s="112">
        <f>SUM(M158:X158)</f>
        <v>0</v>
      </c>
      <c r="Z158" s="117">
        <f>K158-Y158</f>
        <v>0</v>
      </c>
      <c r="AA158" s="179"/>
      <c r="AB158" s="179"/>
      <c r="AC158" s="179"/>
      <c r="AD158" s="26">
        <f t="shared" si="75"/>
        <v>0</v>
      </c>
      <c r="AE158" s="132" t="e">
        <f>AD158/$K158</f>
        <v>#DIV/0!</v>
      </c>
      <c r="AF158" s="26">
        <f t="shared" si="76"/>
        <v>0</v>
      </c>
      <c r="AG158" s="132" t="e">
        <f>AF158/$K158</f>
        <v>#DIV/0!</v>
      </c>
      <c r="AH158" s="26">
        <f t="shared" si="81"/>
        <v>0</v>
      </c>
      <c r="AI158" s="132" t="e">
        <f>AH158/$K158</f>
        <v>#DIV/0!</v>
      </c>
      <c r="AJ158" s="26">
        <f t="shared" si="85"/>
        <v>0</v>
      </c>
      <c r="AK158" s="132" t="e">
        <f>AJ158/$K158</f>
        <v>#DIV/0!</v>
      </c>
      <c r="AL158" s="38">
        <f>AD158+AF158+AH158+AJ158</f>
        <v>0</v>
      </c>
      <c r="AM158" s="22"/>
      <c r="AN158" s="22"/>
      <c r="AO158" s="22"/>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row>
    <row r="159" spans="1:123" s="10" customFormat="1" ht="62.25" customHeight="1">
      <c r="A159" s="9"/>
      <c r="B159" s="65" t="s">
        <v>119</v>
      </c>
      <c r="C159" s="63" t="s">
        <v>393</v>
      </c>
      <c r="D159" s="198">
        <v>360000</v>
      </c>
      <c r="E159" s="112">
        <f>SUM(E160:E161)</f>
        <v>3750</v>
      </c>
      <c r="F159" s="112">
        <f t="shared" si="98"/>
        <v>356250</v>
      </c>
      <c r="G159" s="466"/>
      <c r="H159" s="496" t="s">
        <v>154</v>
      </c>
      <c r="I159" s="43"/>
      <c r="J159" s="523"/>
      <c r="K159" s="112">
        <f>SUM(K160:K161)</f>
        <v>350000</v>
      </c>
      <c r="L159" s="459"/>
      <c r="M159" s="112">
        <f aca="true" t="shared" si="99" ref="M159:X159">SUM(M160:M161)</f>
        <v>0</v>
      </c>
      <c r="N159" s="112">
        <f t="shared" si="99"/>
        <v>0</v>
      </c>
      <c r="O159" s="112">
        <f t="shared" si="99"/>
        <v>0</v>
      </c>
      <c r="P159" s="112">
        <f t="shared" si="99"/>
        <v>0</v>
      </c>
      <c r="Q159" s="112">
        <f t="shared" si="99"/>
        <v>0</v>
      </c>
      <c r="R159" s="112">
        <f t="shared" si="99"/>
        <v>70000</v>
      </c>
      <c r="S159" s="112">
        <f t="shared" si="99"/>
        <v>0</v>
      </c>
      <c r="T159" s="112">
        <f t="shared" si="99"/>
        <v>105000</v>
      </c>
      <c r="U159" s="112">
        <f t="shared" si="99"/>
        <v>70000</v>
      </c>
      <c r="V159" s="112">
        <f t="shared" si="99"/>
        <v>0</v>
      </c>
      <c r="W159" s="112">
        <f t="shared" si="99"/>
        <v>105000</v>
      </c>
      <c r="X159" s="112">
        <f t="shared" si="99"/>
        <v>0</v>
      </c>
      <c r="Y159" s="112">
        <f t="shared" si="60"/>
        <v>350000</v>
      </c>
      <c r="Z159" s="117">
        <f t="shared" si="83"/>
        <v>0</v>
      </c>
      <c r="AA159" s="179"/>
      <c r="AB159" s="179"/>
      <c r="AC159" s="179"/>
      <c r="AD159" s="26">
        <f aca="true" t="shared" si="100" ref="AD159:AD181">SUM(M159:O159)</f>
        <v>0</v>
      </c>
      <c r="AE159" s="132">
        <f t="shared" si="61"/>
        <v>0</v>
      </c>
      <c r="AF159" s="26">
        <f aca="true" t="shared" si="101" ref="AF159:AF181">SUM(P159:R159)</f>
        <v>70000</v>
      </c>
      <c r="AG159" s="132">
        <f t="shared" si="62"/>
        <v>0.2</v>
      </c>
      <c r="AH159" s="26">
        <f t="shared" si="81"/>
        <v>175000</v>
      </c>
      <c r="AI159" s="132">
        <f t="shared" si="63"/>
        <v>0.5</v>
      </c>
      <c r="AJ159" s="26">
        <f t="shared" si="85"/>
        <v>105000</v>
      </c>
      <c r="AK159" s="132">
        <f t="shared" si="64"/>
        <v>0.3</v>
      </c>
      <c r="AL159" s="38">
        <f t="shared" si="56"/>
        <v>350000</v>
      </c>
      <c r="AM159" s="22"/>
      <c r="AN159" s="22"/>
      <c r="AO159" s="22"/>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row>
    <row r="160" spans="1:123" s="10" customFormat="1" ht="62.25" customHeight="1">
      <c r="A160" s="9"/>
      <c r="B160" s="60" t="s">
        <v>277</v>
      </c>
      <c r="C160" s="28" t="s">
        <v>394</v>
      </c>
      <c r="D160" s="198">
        <v>10000</v>
      </c>
      <c r="E160" s="198">
        <v>3750</v>
      </c>
      <c r="F160" s="112">
        <f t="shared" si="98"/>
        <v>6250</v>
      </c>
      <c r="G160" s="466"/>
      <c r="H160" s="496"/>
      <c r="I160" s="43">
        <v>0</v>
      </c>
      <c r="J160" s="523" t="s">
        <v>93</v>
      </c>
      <c r="K160" s="45">
        <f>I160*J160</f>
        <v>0</v>
      </c>
      <c r="L160" s="459"/>
      <c r="M160" s="43"/>
      <c r="N160" s="43"/>
      <c r="O160" s="43"/>
      <c r="P160" s="43"/>
      <c r="Q160" s="43"/>
      <c r="R160" s="14">
        <f>$I160</f>
        <v>0</v>
      </c>
      <c r="S160" s="43"/>
      <c r="T160" s="43"/>
      <c r="U160" s="14"/>
      <c r="V160" s="43"/>
      <c r="W160" s="43"/>
      <c r="X160" s="43"/>
      <c r="Y160" s="112">
        <f t="shared" si="60"/>
        <v>0</v>
      </c>
      <c r="Z160" s="117">
        <f t="shared" si="83"/>
        <v>0</v>
      </c>
      <c r="AA160" s="179"/>
      <c r="AB160" s="179"/>
      <c r="AC160" s="179"/>
      <c r="AD160" s="26">
        <f t="shared" si="100"/>
        <v>0</v>
      </c>
      <c r="AE160" s="132" t="e">
        <f t="shared" si="61"/>
        <v>#DIV/0!</v>
      </c>
      <c r="AF160" s="26">
        <f t="shared" si="101"/>
        <v>0</v>
      </c>
      <c r="AG160" s="132" t="e">
        <f t="shared" si="62"/>
        <v>#DIV/0!</v>
      </c>
      <c r="AH160" s="26">
        <f t="shared" si="81"/>
        <v>0</v>
      </c>
      <c r="AI160" s="132" t="e">
        <f t="shared" si="63"/>
        <v>#DIV/0!</v>
      </c>
      <c r="AJ160" s="26">
        <f t="shared" si="85"/>
        <v>0</v>
      </c>
      <c r="AK160" s="132" t="e">
        <f t="shared" si="64"/>
        <v>#DIV/0!</v>
      </c>
      <c r="AL160" s="38">
        <f t="shared" si="56"/>
        <v>0</v>
      </c>
      <c r="AM160" s="22"/>
      <c r="AN160" s="22"/>
      <c r="AO160" s="22"/>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row>
    <row r="161" spans="1:123" s="10" customFormat="1" ht="62.25" customHeight="1">
      <c r="A161" s="9"/>
      <c r="B161" s="60" t="s">
        <v>278</v>
      </c>
      <c r="C161" s="28" t="s">
        <v>395</v>
      </c>
      <c r="D161" s="198">
        <v>350000</v>
      </c>
      <c r="E161" s="198"/>
      <c r="F161" s="112">
        <f t="shared" si="98"/>
        <v>350000</v>
      </c>
      <c r="G161" s="468" t="s">
        <v>526</v>
      </c>
      <c r="H161" s="496"/>
      <c r="I161" s="43">
        <v>350000</v>
      </c>
      <c r="J161" s="523" t="s">
        <v>93</v>
      </c>
      <c r="K161" s="45">
        <f>I161*J161</f>
        <v>350000</v>
      </c>
      <c r="L161" s="459"/>
      <c r="M161" s="43"/>
      <c r="N161" s="43"/>
      <c r="O161" s="43"/>
      <c r="P161" s="43"/>
      <c r="Q161" s="43"/>
      <c r="R161" s="14">
        <f>0.2*F161</f>
        <v>70000</v>
      </c>
      <c r="S161" s="43"/>
      <c r="T161" s="14">
        <f>0.3*F161</f>
        <v>105000</v>
      </c>
      <c r="U161" s="14">
        <f>0.2*I161</f>
        <v>70000</v>
      </c>
      <c r="V161" s="14">
        <v>0</v>
      </c>
      <c r="W161" s="14">
        <f>0.3*I161</f>
        <v>105000</v>
      </c>
      <c r="X161" s="14">
        <v>0</v>
      </c>
      <c r="Y161" s="112">
        <f t="shared" si="60"/>
        <v>350000</v>
      </c>
      <c r="Z161" s="117">
        <f t="shared" si="83"/>
        <v>0</v>
      </c>
      <c r="AA161" s="179"/>
      <c r="AB161" s="179"/>
      <c r="AC161" s="179"/>
      <c r="AD161" s="26">
        <f t="shared" si="100"/>
        <v>0</v>
      </c>
      <c r="AE161" s="132">
        <f t="shared" si="61"/>
        <v>0</v>
      </c>
      <c r="AF161" s="26">
        <f t="shared" si="101"/>
        <v>70000</v>
      </c>
      <c r="AG161" s="132">
        <f t="shared" si="62"/>
        <v>0.2</v>
      </c>
      <c r="AH161" s="26">
        <f t="shared" si="81"/>
        <v>175000</v>
      </c>
      <c r="AI161" s="132">
        <f t="shared" si="63"/>
        <v>0.5</v>
      </c>
      <c r="AJ161" s="26">
        <f t="shared" si="85"/>
        <v>105000</v>
      </c>
      <c r="AK161" s="132">
        <f t="shared" si="64"/>
        <v>0.3</v>
      </c>
      <c r="AL161" s="38">
        <f t="shared" si="56"/>
        <v>350000</v>
      </c>
      <c r="AM161" s="22"/>
      <c r="AN161" s="22"/>
      <c r="AO161" s="22"/>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row>
    <row r="162" spans="1:123" s="10" customFormat="1" ht="53.25" customHeight="1" hidden="1">
      <c r="A162" s="9"/>
      <c r="B162" s="65" t="s">
        <v>148</v>
      </c>
      <c r="C162" s="63" t="s">
        <v>396</v>
      </c>
      <c r="D162" s="43">
        <v>350000</v>
      </c>
      <c r="E162" s="43"/>
      <c r="F162" s="112">
        <f t="shared" si="98"/>
        <v>350000</v>
      </c>
      <c r="G162" s="459"/>
      <c r="H162" s="483" t="s">
        <v>155</v>
      </c>
      <c r="I162" s="43"/>
      <c r="J162" s="523" t="s">
        <v>93</v>
      </c>
      <c r="K162" s="45">
        <f>SUM(K163:K164)</f>
        <v>0</v>
      </c>
      <c r="L162" s="459"/>
      <c r="M162" s="45">
        <f>SUM(M163:M164)</f>
        <v>0</v>
      </c>
      <c r="N162" s="45">
        <f aca="true" t="shared" si="102" ref="N162:X162">SUM(N163:N164)</f>
        <v>0</v>
      </c>
      <c r="O162" s="45">
        <f t="shared" si="102"/>
        <v>0</v>
      </c>
      <c r="P162" s="45">
        <f t="shared" si="102"/>
        <v>0</v>
      </c>
      <c r="Q162" s="45">
        <f t="shared" si="102"/>
        <v>0</v>
      </c>
      <c r="R162" s="45">
        <f t="shared" si="102"/>
        <v>0</v>
      </c>
      <c r="S162" s="45">
        <f t="shared" si="102"/>
        <v>0</v>
      </c>
      <c r="T162" s="45">
        <f t="shared" si="102"/>
        <v>0</v>
      </c>
      <c r="U162" s="45">
        <f t="shared" si="102"/>
        <v>0</v>
      </c>
      <c r="V162" s="45">
        <f t="shared" si="102"/>
        <v>0</v>
      </c>
      <c r="W162" s="45">
        <f t="shared" si="102"/>
        <v>0</v>
      </c>
      <c r="X162" s="45">
        <f t="shared" si="102"/>
        <v>0</v>
      </c>
      <c r="Y162" s="112">
        <f t="shared" si="60"/>
        <v>0</v>
      </c>
      <c r="Z162" s="117">
        <f t="shared" si="83"/>
        <v>0</v>
      </c>
      <c r="AA162" s="179"/>
      <c r="AB162" s="179"/>
      <c r="AC162" s="179"/>
      <c r="AD162" s="26">
        <f t="shared" si="100"/>
        <v>0</v>
      </c>
      <c r="AE162" s="132" t="e">
        <f t="shared" si="61"/>
        <v>#DIV/0!</v>
      </c>
      <c r="AF162" s="26">
        <f t="shared" si="101"/>
        <v>0</v>
      </c>
      <c r="AG162" s="132" t="e">
        <f t="shared" si="62"/>
        <v>#DIV/0!</v>
      </c>
      <c r="AH162" s="26">
        <f t="shared" si="81"/>
        <v>0</v>
      </c>
      <c r="AI162" s="132" t="e">
        <f t="shared" si="63"/>
        <v>#DIV/0!</v>
      </c>
      <c r="AJ162" s="26">
        <f t="shared" si="85"/>
        <v>0</v>
      </c>
      <c r="AK162" s="132" t="e">
        <f t="shared" si="64"/>
        <v>#DIV/0!</v>
      </c>
      <c r="AL162" s="38">
        <f t="shared" si="56"/>
        <v>0</v>
      </c>
      <c r="AM162" s="22"/>
      <c r="AN162" s="22"/>
      <c r="AO162" s="22"/>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row>
    <row r="163" spans="1:123" s="403" customFormat="1" ht="53.25" customHeight="1" hidden="1">
      <c r="A163" s="389"/>
      <c r="B163" s="390" t="s">
        <v>476</v>
      </c>
      <c r="C163" s="390" t="s">
        <v>477</v>
      </c>
      <c r="D163" s="392">
        <v>0</v>
      </c>
      <c r="E163" s="392"/>
      <c r="F163" s="112">
        <f t="shared" si="98"/>
        <v>0</v>
      </c>
      <c r="G163" s="469"/>
      <c r="H163" s="500"/>
      <c r="I163" s="392">
        <v>0</v>
      </c>
      <c r="J163" s="530" t="s">
        <v>93</v>
      </c>
      <c r="K163" s="393">
        <f>I163*J163</f>
        <v>0</v>
      </c>
      <c r="L163" s="469"/>
      <c r="M163" s="392"/>
      <c r="N163" s="392"/>
      <c r="O163" s="392"/>
      <c r="P163" s="392"/>
      <c r="Q163" s="392"/>
      <c r="R163" s="392"/>
      <c r="S163" s="392"/>
      <c r="T163" s="394"/>
      <c r="U163" s="394">
        <f>$I163/2</f>
        <v>0</v>
      </c>
      <c r="V163" s="394">
        <f>$I163/2</f>
        <v>0</v>
      </c>
      <c r="W163" s="392"/>
      <c r="X163" s="392"/>
      <c r="Y163" s="395">
        <f t="shared" si="60"/>
        <v>0</v>
      </c>
      <c r="Z163" s="396">
        <f t="shared" si="83"/>
        <v>0</v>
      </c>
      <c r="AA163" s="397"/>
      <c r="AB163" s="397"/>
      <c r="AC163" s="397"/>
      <c r="AD163" s="398">
        <f t="shared" si="100"/>
        <v>0</v>
      </c>
      <c r="AE163" s="399" t="e">
        <f>AD163/$K163</f>
        <v>#DIV/0!</v>
      </c>
      <c r="AF163" s="398">
        <f t="shared" si="101"/>
        <v>0</v>
      </c>
      <c r="AG163" s="399" t="e">
        <f>AF163/$K163</f>
        <v>#DIV/0!</v>
      </c>
      <c r="AH163" s="398">
        <f t="shared" si="81"/>
        <v>0</v>
      </c>
      <c r="AI163" s="399" t="e">
        <f>AH163/$K163</f>
        <v>#DIV/0!</v>
      </c>
      <c r="AJ163" s="398">
        <f t="shared" si="85"/>
        <v>0</v>
      </c>
      <c r="AK163" s="399" t="e">
        <f>AJ163/$K163</f>
        <v>#DIV/0!</v>
      </c>
      <c r="AL163" s="400">
        <f>AD163+AF163+AH163+AJ163</f>
        <v>0</v>
      </c>
      <c r="AM163" s="401"/>
      <c r="AN163" s="401"/>
      <c r="AO163" s="401"/>
      <c r="AP163" s="402"/>
      <c r="AQ163" s="402"/>
      <c r="AR163" s="402"/>
      <c r="AS163" s="402"/>
      <c r="AT163" s="402"/>
      <c r="AU163" s="402"/>
      <c r="AV163" s="402"/>
      <c r="AW163" s="402"/>
      <c r="AX163" s="402"/>
      <c r="AY163" s="402"/>
      <c r="AZ163" s="402"/>
      <c r="BA163" s="402"/>
      <c r="BB163" s="402"/>
      <c r="BC163" s="402"/>
      <c r="BD163" s="402"/>
      <c r="BE163" s="402"/>
      <c r="BF163" s="402"/>
      <c r="BG163" s="402"/>
      <c r="BH163" s="402"/>
      <c r="BI163" s="402"/>
      <c r="BJ163" s="402"/>
      <c r="BK163" s="402"/>
      <c r="BL163" s="402"/>
      <c r="BM163" s="402"/>
      <c r="BN163" s="402"/>
      <c r="BO163" s="402"/>
      <c r="BP163" s="402"/>
      <c r="BQ163" s="402"/>
      <c r="BR163" s="402"/>
      <c r="BS163" s="402"/>
      <c r="BT163" s="402"/>
      <c r="BU163" s="402"/>
      <c r="BV163" s="402"/>
      <c r="BW163" s="402"/>
      <c r="BX163" s="402"/>
      <c r="BY163" s="402"/>
      <c r="BZ163" s="402"/>
      <c r="CA163" s="402"/>
      <c r="CB163" s="402"/>
      <c r="CC163" s="402"/>
      <c r="CD163" s="402"/>
      <c r="CE163" s="402"/>
      <c r="CF163" s="402"/>
      <c r="CG163" s="402"/>
      <c r="CH163" s="402"/>
      <c r="CI163" s="402"/>
      <c r="CJ163" s="402"/>
      <c r="CK163" s="402"/>
      <c r="CL163" s="402"/>
      <c r="CM163" s="402"/>
      <c r="CN163" s="402"/>
      <c r="CO163" s="402"/>
      <c r="CP163" s="402"/>
      <c r="CQ163" s="402"/>
      <c r="CR163" s="402"/>
      <c r="CS163" s="402"/>
      <c r="CT163" s="402"/>
      <c r="CU163" s="402"/>
      <c r="CV163" s="402"/>
      <c r="CW163" s="402"/>
      <c r="CX163" s="402"/>
      <c r="CY163" s="402"/>
      <c r="CZ163" s="402"/>
      <c r="DA163" s="402"/>
      <c r="DB163" s="402"/>
      <c r="DC163" s="402"/>
      <c r="DD163" s="402"/>
      <c r="DE163" s="402"/>
      <c r="DF163" s="402"/>
      <c r="DG163" s="402"/>
      <c r="DH163" s="402"/>
      <c r="DI163" s="402"/>
      <c r="DJ163" s="402"/>
      <c r="DK163" s="402"/>
      <c r="DL163" s="402"/>
      <c r="DM163" s="402"/>
      <c r="DN163" s="402"/>
      <c r="DO163" s="402"/>
      <c r="DP163" s="402"/>
      <c r="DQ163" s="402"/>
      <c r="DR163" s="402"/>
      <c r="DS163" s="402"/>
    </row>
    <row r="164" spans="1:123" s="10" customFormat="1" ht="53.25" customHeight="1" hidden="1">
      <c r="A164" s="9"/>
      <c r="B164" s="60" t="s">
        <v>476</v>
      </c>
      <c r="C164" s="60" t="s">
        <v>478</v>
      </c>
      <c r="D164" s="43">
        <v>350000</v>
      </c>
      <c r="E164" s="43"/>
      <c r="F164" s="112">
        <f t="shared" si="98"/>
        <v>350000</v>
      </c>
      <c r="G164" s="459" t="s">
        <v>518</v>
      </c>
      <c r="H164" s="483"/>
      <c r="I164" s="43">
        <v>0</v>
      </c>
      <c r="J164" s="523" t="s">
        <v>93</v>
      </c>
      <c r="K164" s="45">
        <f>I164*J164</f>
        <v>0</v>
      </c>
      <c r="L164" s="459"/>
      <c r="M164" s="43"/>
      <c r="N164" s="43"/>
      <c r="O164" s="14">
        <f>$I164</f>
        <v>0</v>
      </c>
      <c r="P164" s="43"/>
      <c r="Q164" s="43"/>
      <c r="R164" s="43"/>
      <c r="S164" s="43"/>
      <c r="T164" s="14"/>
      <c r="U164" s="14"/>
      <c r="V164" s="43"/>
      <c r="W164" s="43">
        <v>0</v>
      </c>
      <c r="X164" s="43"/>
      <c r="Y164" s="112">
        <f t="shared" si="60"/>
        <v>0</v>
      </c>
      <c r="Z164" s="117">
        <f t="shared" si="83"/>
        <v>0</v>
      </c>
      <c r="AA164" s="179"/>
      <c r="AB164" s="179"/>
      <c r="AC164" s="179"/>
      <c r="AD164" s="26">
        <f t="shared" si="100"/>
        <v>0</v>
      </c>
      <c r="AE164" s="132" t="e">
        <f>AD164/$K164</f>
        <v>#DIV/0!</v>
      </c>
      <c r="AF164" s="26">
        <f t="shared" si="101"/>
        <v>0</v>
      </c>
      <c r="AG164" s="132" t="e">
        <f>AF164/$K164</f>
        <v>#DIV/0!</v>
      </c>
      <c r="AH164" s="26">
        <f t="shared" si="81"/>
        <v>0</v>
      </c>
      <c r="AI164" s="132" t="e">
        <f>AH164/$K164</f>
        <v>#DIV/0!</v>
      </c>
      <c r="AJ164" s="26">
        <f t="shared" si="85"/>
        <v>0</v>
      </c>
      <c r="AK164" s="132" t="e">
        <f>AJ164/$K164</f>
        <v>#DIV/0!</v>
      </c>
      <c r="AL164" s="38">
        <f>AD164+AF164+AH164+AJ164</f>
        <v>0</v>
      </c>
      <c r="AM164" s="22"/>
      <c r="AN164" s="22"/>
      <c r="AO164" s="22"/>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row>
    <row r="165" spans="1:123" s="10" customFormat="1" ht="53.25" customHeight="1">
      <c r="A165" s="77"/>
      <c r="B165" s="83" t="s">
        <v>131</v>
      </c>
      <c r="C165" s="138" t="s">
        <v>397</v>
      </c>
      <c r="D165" s="96"/>
      <c r="E165" s="97">
        <f>E166+E167+E168+E172+E173</f>
        <v>60000</v>
      </c>
      <c r="F165" s="97">
        <f>F166+F167+F168+F172+F173+F174</f>
        <v>260000</v>
      </c>
      <c r="G165" s="470">
        <f>G166+G167+G168+G172+G173</f>
        <v>0</v>
      </c>
      <c r="H165" s="487"/>
      <c r="I165" s="96"/>
      <c r="J165" s="521"/>
      <c r="K165" s="97">
        <f>K166+K167+K168+K172+K173+K174+K175+K176</f>
        <v>330000</v>
      </c>
      <c r="L165" s="455"/>
      <c r="M165" s="97">
        <f aca="true" t="shared" si="103" ref="M165:X165">M166+M167+M168+M172+M173</f>
        <v>0</v>
      </c>
      <c r="N165" s="97">
        <f t="shared" si="103"/>
        <v>0</v>
      </c>
      <c r="O165" s="97">
        <f t="shared" si="103"/>
        <v>0</v>
      </c>
      <c r="P165" s="97">
        <f t="shared" si="103"/>
        <v>0</v>
      </c>
      <c r="Q165" s="97">
        <f t="shared" si="103"/>
        <v>0</v>
      </c>
      <c r="R165" s="97">
        <f>R166+R167+R168+R172+R173+R174</f>
        <v>20000</v>
      </c>
      <c r="S165" s="97">
        <f t="shared" si="103"/>
        <v>0</v>
      </c>
      <c r="T165" s="97">
        <f t="shared" si="103"/>
        <v>48000</v>
      </c>
      <c r="U165" s="97">
        <f t="shared" si="103"/>
        <v>70000</v>
      </c>
      <c r="V165" s="97">
        <f t="shared" si="103"/>
        <v>96000</v>
      </c>
      <c r="W165" s="97">
        <f t="shared" si="103"/>
        <v>96000</v>
      </c>
      <c r="X165" s="97">
        <f t="shared" si="103"/>
        <v>0</v>
      </c>
      <c r="Y165" s="122">
        <f t="shared" si="60"/>
        <v>330000</v>
      </c>
      <c r="Z165" s="153">
        <f>K165-Y165</f>
        <v>0</v>
      </c>
      <c r="AA165" s="180"/>
      <c r="AB165" s="180"/>
      <c r="AC165" s="180"/>
      <c r="AD165" s="110">
        <f t="shared" si="100"/>
        <v>0</v>
      </c>
      <c r="AE165" s="130">
        <f t="shared" si="61"/>
        <v>0</v>
      </c>
      <c r="AF165" s="110">
        <f t="shared" si="101"/>
        <v>20000</v>
      </c>
      <c r="AG165" s="130">
        <f t="shared" si="62"/>
        <v>0.06060606060606061</v>
      </c>
      <c r="AH165" s="110">
        <f t="shared" si="81"/>
        <v>118000</v>
      </c>
      <c r="AI165" s="130">
        <f t="shared" si="63"/>
        <v>0.3575757575757576</v>
      </c>
      <c r="AJ165" s="110">
        <f t="shared" si="85"/>
        <v>192000</v>
      </c>
      <c r="AK165" s="130">
        <f t="shared" si="64"/>
        <v>0.5818181818181818</v>
      </c>
      <c r="AL165" s="111">
        <f t="shared" si="56"/>
        <v>330000</v>
      </c>
      <c r="AM165" s="95"/>
      <c r="AN165" s="95"/>
      <c r="AO165" s="95"/>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row>
    <row r="166" spans="1:123" s="10" customFormat="1" ht="65.25" customHeight="1" hidden="1">
      <c r="A166" s="9"/>
      <c r="B166" s="64" t="s">
        <v>120</v>
      </c>
      <c r="C166" s="63" t="s">
        <v>399</v>
      </c>
      <c r="D166" s="43"/>
      <c r="E166" s="43"/>
      <c r="F166" s="43"/>
      <c r="G166" s="459"/>
      <c r="H166" s="494" t="s">
        <v>128</v>
      </c>
      <c r="I166" s="43">
        <v>0</v>
      </c>
      <c r="J166" s="523" t="s">
        <v>93</v>
      </c>
      <c r="K166" s="45">
        <f>I166*J166</f>
        <v>0</v>
      </c>
      <c r="L166" s="459"/>
      <c r="M166" s="43"/>
      <c r="N166" s="43"/>
      <c r="O166" s="43"/>
      <c r="P166" s="43"/>
      <c r="Q166" s="43"/>
      <c r="R166" s="43"/>
      <c r="S166" s="43"/>
      <c r="T166" s="43"/>
      <c r="U166" s="14">
        <f>$I166</f>
        <v>0</v>
      </c>
      <c r="V166" s="43"/>
      <c r="W166" s="43"/>
      <c r="X166" s="43"/>
      <c r="Y166" s="112">
        <f t="shared" si="60"/>
        <v>0</v>
      </c>
      <c r="Z166" s="117">
        <f t="shared" si="83"/>
        <v>0</v>
      </c>
      <c r="AA166" s="179"/>
      <c r="AB166" s="179"/>
      <c r="AC166" s="179"/>
      <c r="AD166" s="26">
        <f t="shared" si="100"/>
        <v>0</v>
      </c>
      <c r="AE166" s="132" t="e">
        <f t="shared" si="61"/>
        <v>#DIV/0!</v>
      </c>
      <c r="AF166" s="26">
        <f t="shared" si="101"/>
        <v>0</v>
      </c>
      <c r="AG166" s="132" t="e">
        <f t="shared" si="62"/>
        <v>#DIV/0!</v>
      </c>
      <c r="AH166" s="26">
        <f t="shared" si="81"/>
        <v>0</v>
      </c>
      <c r="AI166" s="132" t="e">
        <f t="shared" si="63"/>
        <v>#DIV/0!</v>
      </c>
      <c r="AJ166" s="26">
        <f t="shared" si="85"/>
        <v>0</v>
      </c>
      <c r="AK166" s="132" t="e">
        <f t="shared" si="64"/>
        <v>#DIV/0!</v>
      </c>
      <c r="AL166" s="38">
        <f t="shared" si="56"/>
        <v>0</v>
      </c>
      <c r="AM166" s="22"/>
      <c r="AN166" s="22"/>
      <c r="AO166" s="22"/>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row>
    <row r="167" spans="1:123" s="10" customFormat="1" ht="119.25" customHeight="1">
      <c r="A167" s="9"/>
      <c r="B167" s="64" t="s">
        <v>120</v>
      </c>
      <c r="C167" s="63" t="s">
        <v>398</v>
      </c>
      <c r="D167" s="198">
        <v>300000</v>
      </c>
      <c r="E167" s="198">
        <v>60000</v>
      </c>
      <c r="F167" s="45">
        <f>D167-E167</f>
        <v>240000</v>
      </c>
      <c r="G167" s="466"/>
      <c r="H167" s="494" t="s">
        <v>289</v>
      </c>
      <c r="I167" s="43">
        <v>240000</v>
      </c>
      <c r="J167" s="523" t="s">
        <v>93</v>
      </c>
      <c r="K167" s="45">
        <f>I167*J167</f>
        <v>240000</v>
      </c>
      <c r="L167" s="459"/>
      <c r="M167" s="43"/>
      <c r="N167" s="43"/>
      <c r="O167" s="43"/>
      <c r="P167" s="43"/>
      <c r="Q167" s="43"/>
      <c r="R167" s="43"/>
      <c r="S167" s="43"/>
      <c r="T167" s="43">
        <f>0.2*I167</f>
        <v>48000</v>
      </c>
      <c r="U167" s="14"/>
      <c r="V167" s="43">
        <f>0.4*I167</f>
        <v>96000</v>
      </c>
      <c r="W167" s="43">
        <v>96000</v>
      </c>
      <c r="X167" s="43"/>
      <c r="Y167" s="112">
        <f t="shared" si="60"/>
        <v>240000</v>
      </c>
      <c r="Z167" s="117">
        <f t="shared" si="83"/>
        <v>0</v>
      </c>
      <c r="AA167" s="179"/>
      <c r="AB167" s="179"/>
      <c r="AC167" s="179"/>
      <c r="AD167" s="26">
        <f t="shared" si="100"/>
        <v>0</v>
      </c>
      <c r="AE167" s="132">
        <f>AD167/$K167</f>
        <v>0</v>
      </c>
      <c r="AF167" s="26">
        <f t="shared" si="101"/>
        <v>0</v>
      </c>
      <c r="AG167" s="132">
        <f>AF167/$K167</f>
        <v>0</v>
      </c>
      <c r="AH167" s="26">
        <f aca="true" t="shared" si="104" ref="AH167:AH181">SUM(S167:U167)</f>
        <v>48000</v>
      </c>
      <c r="AI167" s="132">
        <f>AH167/$K167</f>
        <v>0.2</v>
      </c>
      <c r="AJ167" s="26">
        <f t="shared" si="85"/>
        <v>192000</v>
      </c>
      <c r="AK167" s="132">
        <f>AJ167/$K167</f>
        <v>0.8</v>
      </c>
      <c r="AL167" s="38">
        <f>AD167+AF167+AH167+AJ167</f>
        <v>240000</v>
      </c>
      <c r="AM167" s="22"/>
      <c r="AN167" s="22"/>
      <c r="AO167" s="22"/>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row>
    <row r="168" spans="1:123" s="10" customFormat="1" ht="63" customHeight="1" hidden="1">
      <c r="A168" s="9"/>
      <c r="B168" s="64" t="s">
        <v>121</v>
      </c>
      <c r="C168" s="440" t="s">
        <v>559</v>
      </c>
      <c r="D168" s="43"/>
      <c r="E168" s="43"/>
      <c r="F168" s="43"/>
      <c r="G168" s="459"/>
      <c r="H168" s="494" t="s">
        <v>264</v>
      </c>
      <c r="I168" s="43"/>
      <c r="J168" s="523"/>
      <c r="K168" s="45">
        <f>SUM(K169:K171)</f>
        <v>0</v>
      </c>
      <c r="L168" s="459"/>
      <c r="M168" s="112">
        <f aca="true" t="shared" si="105" ref="M168:X168">SUM(M169:M171)</f>
        <v>0</v>
      </c>
      <c r="N168" s="112">
        <f t="shared" si="105"/>
        <v>0</v>
      </c>
      <c r="O168" s="112">
        <f t="shared" si="105"/>
        <v>0</v>
      </c>
      <c r="P168" s="112">
        <f t="shared" si="105"/>
        <v>0</v>
      </c>
      <c r="Q168" s="112">
        <f t="shared" si="105"/>
        <v>0</v>
      </c>
      <c r="R168" s="112">
        <f t="shared" si="105"/>
        <v>0</v>
      </c>
      <c r="S168" s="112">
        <f t="shared" si="105"/>
        <v>0</v>
      </c>
      <c r="T168" s="112">
        <f t="shared" si="105"/>
        <v>0</v>
      </c>
      <c r="U168" s="112">
        <f t="shared" si="105"/>
        <v>0</v>
      </c>
      <c r="V168" s="112">
        <f t="shared" si="105"/>
        <v>0</v>
      </c>
      <c r="W168" s="112">
        <f t="shared" si="105"/>
        <v>0</v>
      </c>
      <c r="X168" s="112">
        <f t="shared" si="105"/>
        <v>0</v>
      </c>
      <c r="Y168" s="112">
        <f>SUM(M168:X168)</f>
        <v>0</v>
      </c>
      <c r="Z168" s="117">
        <f t="shared" si="83"/>
        <v>0</v>
      </c>
      <c r="AA168" s="179"/>
      <c r="AB168" s="179"/>
      <c r="AC168" s="179"/>
      <c r="AD168" s="26">
        <f t="shared" si="100"/>
        <v>0</v>
      </c>
      <c r="AE168" s="132" t="e">
        <f t="shared" si="61"/>
        <v>#DIV/0!</v>
      </c>
      <c r="AF168" s="26">
        <f t="shared" si="101"/>
        <v>0</v>
      </c>
      <c r="AG168" s="132" t="e">
        <f t="shared" si="62"/>
        <v>#DIV/0!</v>
      </c>
      <c r="AH168" s="26">
        <f t="shared" si="104"/>
        <v>0</v>
      </c>
      <c r="AI168" s="132" t="e">
        <f t="shared" si="63"/>
        <v>#DIV/0!</v>
      </c>
      <c r="AJ168" s="26">
        <f t="shared" si="85"/>
        <v>0</v>
      </c>
      <c r="AK168" s="132" t="e">
        <f t="shared" si="64"/>
        <v>#DIV/0!</v>
      </c>
      <c r="AL168" s="38">
        <f t="shared" si="56"/>
        <v>0</v>
      </c>
      <c r="AM168" s="22"/>
      <c r="AN168" s="22"/>
      <c r="AO168" s="22"/>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row>
    <row r="169" spans="1:123" s="10" customFormat="1" ht="38.25" customHeight="1" hidden="1">
      <c r="A169" s="9"/>
      <c r="B169" s="60" t="s">
        <v>625</v>
      </c>
      <c r="C169" s="90" t="s">
        <v>560</v>
      </c>
      <c r="D169" s="43"/>
      <c r="E169" s="43"/>
      <c r="F169" s="43"/>
      <c r="G169" s="459"/>
      <c r="H169" s="483" t="s">
        <v>257</v>
      </c>
      <c r="I169" s="43">
        <v>0</v>
      </c>
      <c r="J169" s="523" t="s">
        <v>93</v>
      </c>
      <c r="K169" s="45">
        <f aca="true" t="shared" si="106" ref="K169:K176">I169*J169</f>
        <v>0</v>
      </c>
      <c r="L169" s="459"/>
      <c r="M169" s="43"/>
      <c r="N169" s="43"/>
      <c r="O169" s="43"/>
      <c r="P169" s="43"/>
      <c r="Q169" s="14">
        <f>$I169</f>
        <v>0</v>
      </c>
      <c r="R169" s="43"/>
      <c r="S169" s="43"/>
      <c r="T169" s="43"/>
      <c r="U169" s="43"/>
      <c r="V169" s="14">
        <v>0</v>
      </c>
      <c r="W169" s="43"/>
      <c r="X169" s="43"/>
      <c r="Y169" s="112">
        <f t="shared" si="60"/>
        <v>0</v>
      </c>
      <c r="Z169" s="117">
        <f t="shared" si="83"/>
        <v>0</v>
      </c>
      <c r="AA169" s="179"/>
      <c r="AB169" s="179"/>
      <c r="AC169" s="179"/>
      <c r="AD169" s="26">
        <f t="shared" si="100"/>
        <v>0</v>
      </c>
      <c r="AE169" s="132" t="e">
        <f t="shared" si="61"/>
        <v>#DIV/0!</v>
      </c>
      <c r="AF169" s="26">
        <f t="shared" si="101"/>
        <v>0</v>
      </c>
      <c r="AG169" s="132" t="e">
        <f t="shared" si="62"/>
        <v>#DIV/0!</v>
      </c>
      <c r="AH169" s="26">
        <f t="shared" si="104"/>
        <v>0</v>
      </c>
      <c r="AI169" s="132" t="e">
        <f t="shared" si="63"/>
        <v>#DIV/0!</v>
      </c>
      <c r="AJ169" s="26">
        <f t="shared" si="85"/>
        <v>0</v>
      </c>
      <c r="AK169" s="132" t="e">
        <f t="shared" si="64"/>
        <v>#DIV/0!</v>
      </c>
      <c r="AL169" s="38">
        <f t="shared" si="56"/>
        <v>0</v>
      </c>
      <c r="AM169" s="22"/>
      <c r="AN169" s="22"/>
      <c r="AO169" s="22"/>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row>
    <row r="170" spans="1:123" s="10" customFormat="1" ht="38.25" customHeight="1" hidden="1">
      <c r="A170" s="9"/>
      <c r="B170" s="60" t="s">
        <v>626</v>
      </c>
      <c r="C170" s="90" t="s">
        <v>561</v>
      </c>
      <c r="D170" s="43"/>
      <c r="E170" s="43"/>
      <c r="F170" s="43"/>
      <c r="G170" s="459"/>
      <c r="H170" s="501" t="s">
        <v>209</v>
      </c>
      <c r="I170" s="43">
        <v>0</v>
      </c>
      <c r="J170" s="523" t="s">
        <v>93</v>
      </c>
      <c r="K170" s="45">
        <f t="shared" si="106"/>
        <v>0</v>
      </c>
      <c r="L170" s="459"/>
      <c r="M170" s="43"/>
      <c r="N170" s="43"/>
      <c r="O170" s="14">
        <f>$I170</f>
        <v>0</v>
      </c>
      <c r="P170" s="43"/>
      <c r="Q170" s="14">
        <v>0</v>
      </c>
      <c r="R170" s="43"/>
      <c r="S170" s="43"/>
      <c r="T170" s="43"/>
      <c r="U170" s="43"/>
      <c r="V170" s="14"/>
      <c r="W170" s="112">
        <f>W171+W172+W173</f>
        <v>0</v>
      </c>
      <c r="X170" s="112">
        <v>0</v>
      </c>
      <c r="Y170" s="112">
        <f t="shared" si="60"/>
        <v>0</v>
      </c>
      <c r="Z170" s="117">
        <f t="shared" si="83"/>
        <v>0</v>
      </c>
      <c r="AA170" s="179"/>
      <c r="AB170" s="179"/>
      <c r="AC170" s="179"/>
      <c r="AD170" s="26">
        <f t="shared" si="100"/>
        <v>0</v>
      </c>
      <c r="AE170" s="132" t="e">
        <f t="shared" si="61"/>
        <v>#DIV/0!</v>
      </c>
      <c r="AF170" s="26">
        <f t="shared" si="101"/>
        <v>0</v>
      </c>
      <c r="AG170" s="132" t="e">
        <f t="shared" si="62"/>
        <v>#DIV/0!</v>
      </c>
      <c r="AH170" s="26">
        <f t="shared" si="104"/>
        <v>0</v>
      </c>
      <c r="AI170" s="132" t="e">
        <f t="shared" si="63"/>
        <v>#DIV/0!</v>
      </c>
      <c r="AJ170" s="26">
        <f t="shared" si="85"/>
        <v>0</v>
      </c>
      <c r="AK170" s="132" t="e">
        <f t="shared" si="64"/>
        <v>#DIV/0!</v>
      </c>
      <c r="AL170" s="38">
        <f t="shared" si="56"/>
        <v>0</v>
      </c>
      <c r="AM170" s="22"/>
      <c r="AN170" s="22"/>
      <c r="AO170" s="22"/>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row>
    <row r="171" spans="1:123" s="10" customFormat="1" ht="38.25" customHeight="1" hidden="1">
      <c r="A171" s="9"/>
      <c r="B171" s="60"/>
      <c r="C171" s="28"/>
      <c r="D171" s="43"/>
      <c r="E171" s="43"/>
      <c r="F171" s="43"/>
      <c r="G171" s="459"/>
      <c r="H171" s="501" t="s">
        <v>210</v>
      </c>
      <c r="I171" s="43">
        <v>0</v>
      </c>
      <c r="J171" s="523" t="s">
        <v>93</v>
      </c>
      <c r="K171" s="45">
        <f t="shared" si="106"/>
        <v>0</v>
      </c>
      <c r="L171" s="459"/>
      <c r="M171" s="43"/>
      <c r="N171" s="43"/>
      <c r="O171" s="43"/>
      <c r="P171" s="43"/>
      <c r="Q171" s="43"/>
      <c r="R171" s="43"/>
      <c r="S171" s="43"/>
      <c r="T171" s="14">
        <f>$I171</f>
        <v>0</v>
      </c>
      <c r="U171" s="43"/>
      <c r="V171" s="43"/>
      <c r="W171" s="43"/>
      <c r="X171" s="43"/>
      <c r="Y171" s="112">
        <v>0</v>
      </c>
      <c r="Z171" s="117">
        <f t="shared" si="83"/>
        <v>0</v>
      </c>
      <c r="AA171" s="179"/>
      <c r="AB171" s="179"/>
      <c r="AC171" s="179"/>
      <c r="AD171" s="26">
        <f t="shared" si="100"/>
        <v>0</v>
      </c>
      <c r="AE171" s="132" t="e">
        <f t="shared" si="61"/>
        <v>#DIV/0!</v>
      </c>
      <c r="AF171" s="26">
        <f t="shared" si="101"/>
        <v>0</v>
      </c>
      <c r="AG171" s="132" t="e">
        <f t="shared" si="62"/>
        <v>#DIV/0!</v>
      </c>
      <c r="AH171" s="26">
        <f t="shared" si="104"/>
        <v>0</v>
      </c>
      <c r="AI171" s="132" t="e">
        <f t="shared" si="63"/>
        <v>#DIV/0!</v>
      </c>
      <c r="AJ171" s="26">
        <f t="shared" si="85"/>
        <v>0</v>
      </c>
      <c r="AK171" s="132" t="e">
        <f t="shared" si="64"/>
        <v>#DIV/0!</v>
      </c>
      <c r="AL171" s="38">
        <f t="shared" si="56"/>
        <v>0</v>
      </c>
      <c r="AM171" s="22"/>
      <c r="AN171" s="22"/>
      <c r="AO171" s="22"/>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row>
    <row r="172" spans="1:123" s="10" customFormat="1" ht="68.25" customHeight="1" hidden="1">
      <c r="A172" s="9"/>
      <c r="B172" s="65"/>
      <c r="C172" s="63"/>
      <c r="D172" s="43"/>
      <c r="E172" s="43"/>
      <c r="F172" s="43"/>
      <c r="G172" s="459"/>
      <c r="H172" s="494" t="s">
        <v>279</v>
      </c>
      <c r="I172" s="43">
        <v>0</v>
      </c>
      <c r="J172" s="523" t="s">
        <v>93</v>
      </c>
      <c r="K172" s="45">
        <f t="shared" si="106"/>
        <v>0</v>
      </c>
      <c r="L172" s="459"/>
      <c r="M172" s="43"/>
      <c r="N172" s="43"/>
      <c r="O172" s="43"/>
      <c r="P172" s="43"/>
      <c r="Q172" s="43"/>
      <c r="R172" s="43"/>
      <c r="S172" s="43"/>
      <c r="T172" s="14">
        <f>$I172</f>
        <v>0</v>
      </c>
      <c r="U172" s="43"/>
      <c r="V172" s="43"/>
      <c r="W172" s="43"/>
      <c r="X172" s="43"/>
      <c r="Y172" s="112">
        <v>0</v>
      </c>
      <c r="Z172" s="117">
        <f t="shared" si="83"/>
        <v>0</v>
      </c>
      <c r="AA172" s="179"/>
      <c r="AB172" s="179"/>
      <c r="AC172" s="179"/>
      <c r="AD172" s="26">
        <f t="shared" si="100"/>
        <v>0</v>
      </c>
      <c r="AE172" s="132" t="e">
        <f t="shared" si="61"/>
        <v>#DIV/0!</v>
      </c>
      <c r="AF172" s="26">
        <f t="shared" si="101"/>
        <v>0</v>
      </c>
      <c r="AG172" s="132" t="e">
        <f t="shared" si="62"/>
        <v>#DIV/0!</v>
      </c>
      <c r="AH172" s="26">
        <f t="shared" si="104"/>
        <v>0</v>
      </c>
      <c r="AI172" s="132" t="e">
        <f t="shared" si="63"/>
        <v>#DIV/0!</v>
      </c>
      <c r="AJ172" s="26">
        <f t="shared" si="85"/>
        <v>0</v>
      </c>
      <c r="AK172" s="132" t="e">
        <f t="shared" si="64"/>
        <v>#DIV/0!</v>
      </c>
      <c r="AL172" s="38">
        <f t="shared" si="56"/>
        <v>0</v>
      </c>
      <c r="AM172" s="22"/>
      <c r="AN172" s="22"/>
      <c r="AO172" s="22"/>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row>
    <row r="173" spans="1:123" s="10" customFormat="1" ht="44.25" customHeight="1">
      <c r="A173" s="9"/>
      <c r="B173" s="65" t="s">
        <v>121</v>
      </c>
      <c r="C173" s="63" t="s">
        <v>558</v>
      </c>
      <c r="D173" s="43"/>
      <c r="E173" s="43"/>
      <c r="F173" s="43"/>
      <c r="G173" s="459"/>
      <c r="H173" s="494" t="s">
        <v>130</v>
      </c>
      <c r="I173" s="43">
        <v>70000</v>
      </c>
      <c r="J173" s="523" t="s">
        <v>93</v>
      </c>
      <c r="K173" s="45">
        <f t="shared" si="106"/>
        <v>70000</v>
      </c>
      <c r="L173" s="459"/>
      <c r="M173" s="43"/>
      <c r="N173" s="43"/>
      <c r="O173" s="43"/>
      <c r="P173" s="43"/>
      <c r="Q173" s="43"/>
      <c r="R173" s="43"/>
      <c r="S173" s="43"/>
      <c r="T173" s="43"/>
      <c r="U173" s="14">
        <f>$I173</f>
        <v>70000</v>
      </c>
      <c r="V173" s="43"/>
      <c r="W173" s="43"/>
      <c r="X173" s="43"/>
      <c r="Y173" s="112">
        <f t="shared" si="60"/>
        <v>70000</v>
      </c>
      <c r="Z173" s="117">
        <f t="shared" si="83"/>
        <v>0</v>
      </c>
      <c r="AA173" s="179"/>
      <c r="AB173" s="179"/>
      <c r="AC173" s="179"/>
      <c r="AD173" s="26">
        <f t="shared" si="100"/>
        <v>0</v>
      </c>
      <c r="AE173" s="132">
        <f t="shared" si="61"/>
        <v>0</v>
      </c>
      <c r="AF173" s="26">
        <f t="shared" si="101"/>
        <v>0</v>
      </c>
      <c r="AG173" s="132">
        <f t="shared" si="62"/>
        <v>0</v>
      </c>
      <c r="AH173" s="26">
        <f t="shared" si="104"/>
        <v>70000</v>
      </c>
      <c r="AI173" s="132">
        <f t="shared" si="63"/>
        <v>1</v>
      </c>
      <c r="AJ173" s="26">
        <f t="shared" si="85"/>
        <v>0</v>
      </c>
      <c r="AK173" s="132">
        <f t="shared" si="64"/>
        <v>0</v>
      </c>
      <c r="AL173" s="38">
        <f t="shared" si="56"/>
        <v>70000</v>
      </c>
      <c r="AM173" s="22"/>
      <c r="AN173" s="22"/>
      <c r="AO173" s="22"/>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row>
    <row r="174" spans="1:123" s="10" customFormat="1" ht="43.5" customHeight="1">
      <c r="A174" s="9"/>
      <c r="B174" s="65" t="s">
        <v>122</v>
      </c>
      <c r="C174" s="63" t="s">
        <v>532</v>
      </c>
      <c r="D174" s="43"/>
      <c r="E174" s="43"/>
      <c r="F174" s="45">
        <v>20000</v>
      </c>
      <c r="G174" s="459"/>
      <c r="H174" s="494"/>
      <c r="I174" s="43">
        <f>F174</f>
        <v>20000</v>
      </c>
      <c r="J174" s="523" t="s">
        <v>93</v>
      </c>
      <c r="K174" s="45">
        <f t="shared" si="106"/>
        <v>20000</v>
      </c>
      <c r="L174" s="459"/>
      <c r="M174" s="43"/>
      <c r="N174" s="43"/>
      <c r="O174" s="43"/>
      <c r="P174" s="43"/>
      <c r="Q174" s="14">
        <v>0</v>
      </c>
      <c r="R174" s="14">
        <f>$I174</f>
        <v>20000</v>
      </c>
      <c r="S174" s="43"/>
      <c r="T174" s="43"/>
      <c r="U174" s="14">
        <v>0</v>
      </c>
      <c r="V174" s="43"/>
      <c r="W174" s="43"/>
      <c r="X174" s="43"/>
      <c r="Y174" s="112">
        <v>20000</v>
      </c>
      <c r="Z174" s="117">
        <f t="shared" si="83"/>
        <v>0</v>
      </c>
      <c r="AA174" s="179"/>
      <c r="AB174" s="179"/>
      <c r="AC174" s="179"/>
      <c r="AD174" s="26">
        <f t="shared" si="100"/>
        <v>0</v>
      </c>
      <c r="AE174" s="132">
        <f t="shared" si="61"/>
        <v>0</v>
      </c>
      <c r="AF174" s="26">
        <f t="shared" si="101"/>
        <v>20000</v>
      </c>
      <c r="AG174" s="132">
        <f t="shared" si="62"/>
        <v>1</v>
      </c>
      <c r="AH174" s="26">
        <f t="shared" si="104"/>
        <v>0</v>
      </c>
      <c r="AI174" s="132">
        <f t="shared" si="63"/>
        <v>0</v>
      </c>
      <c r="AJ174" s="26">
        <f t="shared" si="85"/>
        <v>0</v>
      </c>
      <c r="AK174" s="132">
        <f t="shared" si="64"/>
        <v>0</v>
      </c>
      <c r="AL174" s="38">
        <f t="shared" si="56"/>
        <v>20000</v>
      </c>
      <c r="AM174" s="22"/>
      <c r="AN174" s="22"/>
      <c r="AO174" s="22"/>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row>
    <row r="175" spans="1:123" s="10" customFormat="1" ht="44.25" customHeight="1" hidden="1">
      <c r="A175" s="9"/>
      <c r="B175" s="60" t="s">
        <v>529</v>
      </c>
      <c r="C175" s="28" t="s">
        <v>531</v>
      </c>
      <c r="D175" s="43"/>
      <c r="E175" s="43"/>
      <c r="F175" s="43"/>
      <c r="G175" s="459"/>
      <c r="H175" s="494"/>
      <c r="I175" s="43">
        <v>0</v>
      </c>
      <c r="J175" s="523" t="s">
        <v>93</v>
      </c>
      <c r="K175" s="45">
        <f t="shared" si="106"/>
        <v>0</v>
      </c>
      <c r="L175" s="459"/>
      <c r="M175" s="43"/>
      <c r="N175" s="43"/>
      <c r="O175" s="43"/>
      <c r="P175" s="43"/>
      <c r="Q175" s="43"/>
      <c r="R175" s="43"/>
      <c r="S175" s="14">
        <f>$I175</f>
        <v>0</v>
      </c>
      <c r="T175" s="43"/>
      <c r="U175" s="43"/>
      <c r="V175" s="43"/>
      <c r="W175" s="43"/>
      <c r="X175" s="43"/>
      <c r="Y175" s="112">
        <v>0</v>
      </c>
      <c r="Z175" s="117">
        <f t="shared" si="83"/>
        <v>0</v>
      </c>
      <c r="AA175" s="179"/>
      <c r="AB175" s="179"/>
      <c r="AC175" s="179"/>
      <c r="AD175" s="26"/>
      <c r="AE175" s="132"/>
      <c r="AF175" s="26"/>
      <c r="AG175" s="132"/>
      <c r="AH175" s="26"/>
      <c r="AI175" s="132"/>
      <c r="AJ175" s="26"/>
      <c r="AK175" s="132"/>
      <c r="AL175" s="38"/>
      <c r="AM175" s="22"/>
      <c r="AN175" s="22"/>
      <c r="AO175" s="22"/>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row>
    <row r="176" spans="1:123" s="10" customFormat="1" ht="44.25" customHeight="1" hidden="1">
      <c r="A176" s="9"/>
      <c r="B176" s="60" t="s">
        <v>530</v>
      </c>
      <c r="C176" s="28" t="s">
        <v>533</v>
      </c>
      <c r="D176" s="43"/>
      <c r="E176" s="43"/>
      <c r="F176" s="43"/>
      <c r="G176" s="459"/>
      <c r="H176" s="494"/>
      <c r="I176" s="43">
        <v>0</v>
      </c>
      <c r="J176" s="523" t="s">
        <v>93</v>
      </c>
      <c r="K176" s="45">
        <f t="shared" si="106"/>
        <v>0</v>
      </c>
      <c r="L176" s="459"/>
      <c r="M176" s="43"/>
      <c r="N176" s="43"/>
      <c r="O176" s="43"/>
      <c r="P176" s="43"/>
      <c r="Q176" s="43"/>
      <c r="R176" s="43"/>
      <c r="S176" s="14">
        <f>$I176</f>
        <v>0</v>
      </c>
      <c r="T176" s="43"/>
      <c r="U176" s="43"/>
      <c r="V176" s="43"/>
      <c r="W176" s="43"/>
      <c r="X176" s="43"/>
      <c r="Y176" s="112">
        <v>0</v>
      </c>
      <c r="Z176" s="117">
        <f t="shared" si="83"/>
        <v>0</v>
      </c>
      <c r="AA176" s="179"/>
      <c r="AB176" s="179"/>
      <c r="AC176" s="179"/>
      <c r="AD176" s="26"/>
      <c r="AE176" s="132"/>
      <c r="AF176" s="26"/>
      <c r="AG176" s="132"/>
      <c r="AH176" s="26"/>
      <c r="AI176" s="132"/>
      <c r="AJ176" s="26"/>
      <c r="AK176" s="132"/>
      <c r="AL176" s="38"/>
      <c r="AM176" s="22"/>
      <c r="AN176" s="22"/>
      <c r="AO176" s="22"/>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row>
    <row r="177" spans="1:123" s="10" customFormat="1" ht="34.5" customHeight="1">
      <c r="A177" s="77"/>
      <c r="B177" s="83" t="s">
        <v>140</v>
      </c>
      <c r="C177" s="137" t="s">
        <v>239</v>
      </c>
      <c r="D177" s="96"/>
      <c r="E177" s="122">
        <f>E178+E179</f>
        <v>0</v>
      </c>
      <c r="F177" s="122">
        <f>F178+F179</f>
        <v>350000</v>
      </c>
      <c r="G177" s="471">
        <f>G178+G179</f>
        <v>0</v>
      </c>
      <c r="H177" s="487"/>
      <c r="I177" s="96"/>
      <c r="J177" s="521"/>
      <c r="K177" s="122">
        <f>K178+K179</f>
        <v>350000</v>
      </c>
      <c r="L177" s="455"/>
      <c r="M177" s="97">
        <f aca="true" t="shared" si="107" ref="M177:X177">M178+M179</f>
        <v>0</v>
      </c>
      <c r="N177" s="97">
        <f t="shared" si="107"/>
        <v>0</v>
      </c>
      <c r="O177" s="97">
        <f t="shared" si="107"/>
        <v>0</v>
      </c>
      <c r="P177" s="97">
        <f t="shared" si="107"/>
        <v>0</v>
      </c>
      <c r="Q177" s="97">
        <f t="shared" si="107"/>
        <v>0</v>
      </c>
      <c r="R177" s="97">
        <f t="shared" si="107"/>
        <v>0</v>
      </c>
      <c r="S177" s="97">
        <f t="shared" si="107"/>
        <v>0</v>
      </c>
      <c r="T177" s="97">
        <f t="shared" si="107"/>
        <v>0</v>
      </c>
      <c r="U177" s="97">
        <f t="shared" si="107"/>
        <v>350000</v>
      </c>
      <c r="V177" s="97">
        <f>V178+V179</f>
        <v>0</v>
      </c>
      <c r="W177" s="97">
        <f t="shared" si="107"/>
        <v>0</v>
      </c>
      <c r="X177" s="97">
        <f t="shared" si="107"/>
        <v>0</v>
      </c>
      <c r="Y177" s="122">
        <f t="shared" si="60"/>
        <v>350000</v>
      </c>
      <c r="Z177" s="153">
        <f t="shared" si="83"/>
        <v>0</v>
      </c>
      <c r="AA177" s="180"/>
      <c r="AB177" s="180"/>
      <c r="AC177" s="180"/>
      <c r="AD177" s="110">
        <f t="shared" si="100"/>
        <v>0</v>
      </c>
      <c r="AE177" s="130">
        <f t="shared" si="61"/>
        <v>0</v>
      </c>
      <c r="AF177" s="110">
        <f t="shared" si="101"/>
        <v>0</v>
      </c>
      <c r="AG177" s="130">
        <f t="shared" si="62"/>
        <v>0</v>
      </c>
      <c r="AH177" s="110">
        <f t="shared" si="104"/>
        <v>350000</v>
      </c>
      <c r="AI177" s="130">
        <f t="shared" si="63"/>
        <v>1</v>
      </c>
      <c r="AJ177" s="110">
        <f t="shared" si="85"/>
        <v>0</v>
      </c>
      <c r="AK177" s="130">
        <f t="shared" si="64"/>
        <v>0</v>
      </c>
      <c r="AL177" s="111">
        <f t="shared" si="56"/>
        <v>350000</v>
      </c>
      <c r="AM177" s="95"/>
      <c r="AN177" s="95"/>
      <c r="AO177" s="95"/>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row>
    <row r="178" spans="1:123" s="10" customFormat="1" ht="53.25" customHeight="1" thickBot="1">
      <c r="A178" s="9"/>
      <c r="B178" s="64" t="s">
        <v>124</v>
      </c>
      <c r="C178" s="70" t="s">
        <v>400</v>
      </c>
      <c r="D178" s="43">
        <v>150000</v>
      </c>
      <c r="E178" s="43"/>
      <c r="F178" s="45">
        <f>D178-E178</f>
        <v>150000</v>
      </c>
      <c r="G178" s="459"/>
      <c r="H178" s="483" t="s">
        <v>405</v>
      </c>
      <c r="I178" s="43">
        <v>150000</v>
      </c>
      <c r="J178" s="523" t="s">
        <v>93</v>
      </c>
      <c r="K178" s="112">
        <f>I178*J178</f>
        <v>150000</v>
      </c>
      <c r="L178" s="441"/>
      <c r="M178" s="118"/>
      <c r="N178" s="118"/>
      <c r="O178" s="112"/>
      <c r="P178" s="112"/>
      <c r="Q178" s="112"/>
      <c r="R178" s="112"/>
      <c r="S178" s="14"/>
      <c r="T178" s="14"/>
      <c r="U178" s="14">
        <v>150000</v>
      </c>
      <c r="V178" s="14"/>
      <c r="W178" s="14"/>
      <c r="X178" s="14"/>
      <c r="Y178" s="112">
        <f t="shared" si="60"/>
        <v>150000</v>
      </c>
      <c r="Z178" s="117">
        <f t="shared" si="83"/>
        <v>0</v>
      </c>
      <c r="AA178" s="179"/>
      <c r="AB178" s="179"/>
      <c r="AC178" s="179"/>
      <c r="AD178" s="26">
        <f t="shared" si="100"/>
        <v>0</v>
      </c>
      <c r="AE178" s="132">
        <f t="shared" si="61"/>
        <v>0</v>
      </c>
      <c r="AF178" s="26">
        <f t="shared" si="101"/>
        <v>0</v>
      </c>
      <c r="AG178" s="132">
        <f t="shared" si="62"/>
        <v>0</v>
      </c>
      <c r="AH178" s="26">
        <f t="shared" si="104"/>
        <v>150000</v>
      </c>
      <c r="AI178" s="132">
        <f t="shared" si="63"/>
        <v>1</v>
      </c>
      <c r="AJ178" s="26">
        <f t="shared" si="85"/>
        <v>0</v>
      </c>
      <c r="AK178" s="132">
        <f t="shared" si="64"/>
        <v>0</v>
      </c>
      <c r="AL178" s="38">
        <f t="shared" si="56"/>
        <v>150000</v>
      </c>
      <c r="AM178" s="22"/>
      <c r="AN178" s="22"/>
      <c r="AO178" s="22"/>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row>
    <row r="179" spans="1:123" s="10" customFormat="1" ht="66.75" customHeight="1" thickBot="1" thickTop="1">
      <c r="A179" s="9"/>
      <c r="B179" s="65" t="s">
        <v>125</v>
      </c>
      <c r="C179" s="70" t="s">
        <v>401</v>
      </c>
      <c r="D179" s="43">
        <v>200000</v>
      </c>
      <c r="E179" s="43"/>
      <c r="F179" s="45">
        <f>D179-E179</f>
        <v>200000</v>
      </c>
      <c r="G179" s="459"/>
      <c r="H179" s="483" t="s">
        <v>405</v>
      </c>
      <c r="I179" s="43">
        <v>200000</v>
      </c>
      <c r="J179" s="523" t="s">
        <v>93</v>
      </c>
      <c r="K179" s="45">
        <f>I179*J179</f>
        <v>200000</v>
      </c>
      <c r="L179" s="459"/>
      <c r="M179" s="118">
        <f aca="true" t="shared" si="108" ref="M179:X179">M180+M181</f>
        <v>0</v>
      </c>
      <c r="N179" s="118">
        <f t="shared" si="108"/>
        <v>0</v>
      </c>
      <c r="O179" s="112">
        <f t="shared" si="108"/>
        <v>0</v>
      </c>
      <c r="P179" s="112">
        <f t="shared" si="108"/>
        <v>0</v>
      </c>
      <c r="Q179" s="112">
        <f t="shared" si="108"/>
        <v>0</v>
      </c>
      <c r="R179" s="112">
        <f t="shared" si="108"/>
        <v>0</v>
      </c>
      <c r="S179" s="565">
        <f t="shared" si="108"/>
        <v>0</v>
      </c>
      <c r="T179" s="112">
        <f t="shared" si="108"/>
        <v>0</v>
      </c>
      <c r="U179" s="112">
        <v>200000</v>
      </c>
      <c r="V179" s="14"/>
      <c r="W179" s="112">
        <f t="shared" si="108"/>
        <v>0</v>
      </c>
      <c r="X179" s="112">
        <f t="shared" si="108"/>
        <v>0</v>
      </c>
      <c r="Y179" s="112">
        <f t="shared" si="60"/>
        <v>200000</v>
      </c>
      <c r="Z179" s="150">
        <f t="shared" si="83"/>
        <v>0</v>
      </c>
      <c r="AA179" s="182"/>
      <c r="AB179" s="182"/>
      <c r="AC179" s="182"/>
      <c r="AD179" s="26">
        <f t="shared" si="100"/>
        <v>0</v>
      </c>
      <c r="AE179" s="132">
        <f t="shared" si="61"/>
        <v>0</v>
      </c>
      <c r="AF179" s="26">
        <f t="shared" si="101"/>
        <v>0</v>
      </c>
      <c r="AG179" s="132">
        <f t="shared" si="62"/>
        <v>0</v>
      </c>
      <c r="AH179" s="26">
        <f t="shared" si="104"/>
        <v>200000</v>
      </c>
      <c r="AI179" s="132">
        <f t="shared" si="63"/>
        <v>1</v>
      </c>
      <c r="AJ179" s="26">
        <f t="shared" si="85"/>
        <v>0</v>
      </c>
      <c r="AK179" s="132">
        <f t="shared" si="64"/>
        <v>0</v>
      </c>
      <c r="AL179" s="38">
        <f t="shared" si="56"/>
        <v>200000</v>
      </c>
      <c r="AM179" s="22"/>
      <c r="AN179" s="22"/>
      <c r="AO179" s="22"/>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row>
    <row r="180" spans="1:123" s="10" customFormat="1" ht="35.25" customHeight="1" hidden="1">
      <c r="A180" s="9"/>
      <c r="B180" s="59" t="s">
        <v>185</v>
      </c>
      <c r="C180" s="60" t="s">
        <v>177</v>
      </c>
      <c r="D180" s="43"/>
      <c r="E180" s="43"/>
      <c r="F180" s="43"/>
      <c r="G180" s="459"/>
      <c r="H180" s="494"/>
      <c r="I180" s="43"/>
      <c r="J180" s="523"/>
      <c r="K180" s="14">
        <f>I180*J180</f>
        <v>0</v>
      </c>
      <c r="L180" s="459"/>
      <c r="M180" s="44"/>
      <c r="N180" s="44"/>
      <c r="O180" s="43"/>
      <c r="P180" s="43"/>
      <c r="Q180" s="43"/>
      <c r="R180" s="43"/>
      <c r="S180" s="43"/>
      <c r="T180" s="43"/>
      <c r="U180" s="43"/>
      <c r="V180" s="43"/>
      <c r="W180" s="43"/>
      <c r="X180" s="43"/>
      <c r="Y180" s="112">
        <f t="shared" si="60"/>
        <v>0</v>
      </c>
      <c r="Z180" s="117">
        <f t="shared" si="83"/>
        <v>0</v>
      </c>
      <c r="AA180" s="179"/>
      <c r="AB180" s="179"/>
      <c r="AC180" s="179"/>
      <c r="AD180" s="26">
        <f t="shared" si="100"/>
        <v>0</v>
      </c>
      <c r="AE180" s="132" t="e">
        <f t="shared" si="61"/>
        <v>#DIV/0!</v>
      </c>
      <c r="AF180" s="26">
        <f t="shared" si="101"/>
        <v>0</v>
      </c>
      <c r="AG180" s="132" t="e">
        <f t="shared" si="62"/>
        <v>#DIV/0!</v>
      </c>
      <c r="AH180" s="26">
        <f t="shared" si="104"/>
        <v>0</v>
      </c>
      <c r="AI180" s="132" t="e">
        <f t="shared" si="63"/>
        <v>#DIV/0!</v>
      </c>
      <c r="AJ180" s="26">
        <f t="shared" si="85"/>
        <v>0</v>
      </c>
      <c r="AK180" s="132" t="e">
        <f t="shared" si="64"/>
        <v>#DIV/0!</v>
      </c>
      <c r="AL180" s="38">
        <f t="shared" si="56"/>
        <v>0</v>
      </c>
      <c r="AM180" s="22"/>
      <c r="AN180" s="22"/>
      <c r="AO180" s="22"/>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row>
    <row r="181" spans="1:123" s="10" customFormat="1" ht="35.25" customHeight="1" hidden="1">
      <c r="A181" s="9"/>
      <c r="B181" s="59" t="s">
        <v>186</v>
      </c>
      <c r="C181" s="60" t="s">
        <v>178</v>
      </c>
      <c r="D181" s="43"/>
      <c r="E181" s="43"/>
      <c r="F181" s="43"/>
      <c r="G181" s="459"/>
      <c r="H181" s="494"/>
      <c r="I181" s="43"/>
      <c r="J181" s="523"/>
      <c r="K181" s="14">
        <f>I181*J181</f>
        <v>0</v>
      </c>
      <c r="L181" s="459"/>
      <c r="M181" s="43"/>
      <c r="N181" s="43"/>
      <c r="O181" s="43"/>
      <c r="P181" s="43"/>
      <c r="Q181" s="43"/>
      <c r="R181" s="43"/>
      <c r="S181" s="43"/>
      <c r="T181" s="43"/>
      <c r="U181" s="43"/>
      <c r="V181" s="43"/>
      <c r="W181" s="43"/>
      <c r="X181" s="43"/>
      <c r="Y181" s="112">
        <f t="shared" si="60"/>
        <v>0</v>
      </c>
      <c r="Z181" s="150">
        <f t="shared" si="83"/>
        <v>0</v>
      </c>
      <c r="AA181" s="150"/>
      <c r="AB181" s="150"/>
      <c r="AC181" s="150"/>
      <c r="AD181" s="14">
        <f t="shared" si="100"/>
        <v>0</v>
      </c>
      <c r="AE181" s="132" t="e">
        <f t="shared" si="61"/>
        <v>#DIV/0!</v>
      </c>
      <c r="AF181" s="26">
        <f t="shared" si="101"/>
        <v>0</v>
      </c>
      <c r="AG181" s="132" t="e">
        <f t="shared" si="62"/>
        <v>#DIV/0!</v>
      </c>
      <c r="AH181" s="26">
        <f t="shared" si="104"/>
        <v>0</v>
      </c>
      <c r="AI181" s="132" t="e">
        <f t="shared" si="63"/>
        <v>#DIV/0!</v>
      </c>
      <c r="AJ181" s="26">
        <f t="shared" si="85"/>
        <v>0</v>
      </c>
      <c r="AK181" s="132" t="e">
        <f t="shared" si="64"/>
        <v>#DIV/0!</v>
      </c>
      <c r="AL181" s="38">
        <f t="shared" si="56"/>
        <v>0</v>
      </c>
      <c r="AM181" s="22"/>
      <c r="AN181" s="22"/>
      <c r="AO181" s="22"/>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row>
    <row r="182" spans="2:123" ht="15.75" thickTop="1">
      <c r="B182" s="168"/>
      <c r="C182" s="553"/>
      <c r="O182" s="146"/>
      <c r="P182" s="146"/>
      <c r="Q182" s="146"/>
      <c r="R182" s="146"/>
      <c r="S182" s="146"/>
      <c r="T182" s="146"/>
      <c r="U182" s="146"/>
      <c r="V182" s="146"/>
      <c r="W182" s="146"/>
      <c r="X182" s="146"/>
      <c r="Y182" s="147"/>
      <c r="Z182" s="146"/>
      <c r="AD182" s="26"/>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row>
    <row r="183" spans="1:123" s="10" customFormat="1" ht="15">
      <c r="A183" s="3"/>
      <c r="B183" s="169"/>
      <c r="C183" s="554"/>
      <c r="G183" s="442"/>
      <c r="H183" s="502"/>
      <c r="J183" s="507"/>
      <c r="L183" s="442"/>
      <c r="O183" s="148"/>
      <c r="P183" s="146"/>
      <c r="Q183" s="146"/>
      <c r="R183" s="146"/>
      <c r="S183" s="146"/>
      <c r="T183" s="146"/>
      <c r="U183" s="146"/>
      <c r="V183" s="146"/>
      <c r="W183" s="146"/>
      <c r="X183" s="146"/>
      <c r="Y183" s="147"/>
      <c r="Z183" s="148"/>
      <c r="AA183" s="148"/>
      <c r="AB183" s="148"/>
      <c r="AC183" s="148"/>
      <c r="AD183" s="26"/>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row>
    <row r="184" spans="1:123" ht="15">
      <c r="A184" s="140" t="s">
        <v>40</v>
      </c>
      <c r="B184" s="141"/>
      <c r="C184" s="555"/>
      <c r="D184" s="101"/>
      <c r="E184" s="101"/>
      <c r="F184" s="101"/>
      <c r="G184" s="472"/>
      <c r="H184" s="503"/>
      <c r="I184" s="101"/>
      <c r="J184" s="531"/>
      <c r="K184" s="101"/>
      <c r="L184" s="472"/>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3"/>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row>
    <row r="185" spans="1:123" ht="15">
      <c r="A185" s="142" t="s">
        <v>49</v>
      </c>
      <c r="B185" s="143"/>
      <c r="C185" s="556"/>
      <c r="D185" s="102"/>
      <c r="E185" s="102"/>
      <c r="F185" s="102"/>
      <c r="G185" s="473"/>
      <c r="H185" s="504"/>
      <c r="I185" s="102"/>
      <c r="J185" s="532"/>
      <c r="K185" s="102"/>
      <c r="L185" s="473"/>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02"/>
      <c r="AN185" s="102"/>
      <c r="AO185" s="104"/>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row>
    <row r="186" spans="1:123" ht="15">
      <c r="A186" s="142" t="s">
        <v>50</v>
      </c>
      <c r="B186" s="143"/>
      <c r="C186" s="556"/>
      <c r="D186" s="102"/>
      <c r="E186" s="102"/>
      <c r="F186" s="102"/>
      <c r="G186" s="473"/>
      <c r="H186" s="504"/>
      <c r="I186" s="102"/>
      <c r="J186" s="532"/>
      <c r="K186" s="102"/>
      <c r="L186" s="473"/>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2"/>
      <c r="AO186" s="104"/>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row>
    <row r="187" spans="1:123" ht="15">
      <c r="A187" s="144" t="s">
        <v>52</v>
      </c>
      <c r="B187" s="145"/>
      <c r="C187" s="557"/>
      <c r="D187" s="105"/>
      <c r="E187" s="105"/>
      <c r="F187" s="105"/>
      <c r="G187" s="474"/>
      <c r="H187" s="505"/>
      <c r="I187" s="105"/>
      <c r="J187" s="533"/>
      <c r="K187" s="105"/>
      <c r="L187" s="474"/>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6"/>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row>
    <row r="188" spans="25:123" ht="15">
      <c r="Y188"/>
      <c r="Z188"/>
      <c r="AA188"/>
      <c r="AB188"/>
      <c r="AC188"/>
      <c r="AD188"/>
      <c r="AE188"/>
      <c r="AF188"/>
      <c r="AG188"/>
      <c r="AH188"/>
      <c r="AI188"/>
      <c r="AJ188"/>
      <c r="AK188"/>
      <c r="AL188"/>
      <c r="AM188"/>
      <c r="AN188"/>
      <c r="AO188"/>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row>
    <row r="189" spans="1:123" ht="15">
      <c r="A189" t="s">
        <v>26</v>
      </c>
      <c r="C189" s="544" t="s">
        <v>27</v>
      </c>
      <c r="Y189"/>
      <c r="Z189"/>
      <c r="AA189"/>
      <c r="AB189"/>
      <c r="AC189"/>
      <c r="AD189"/>
      <c r="AE189"/>
      <c r="AF189"/>
      <c r="AG189"/>
      <c r="AH189"/>
      <c r="AI189"/>
      <c r="AJ189"/>
      <c r="AK189"/>
      <c r="AL189"/>
      <c r="AM189"/>
      <c r="AN189"/>
      <c r="AO189"/>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row>
    <row r="190" spans="1:41" ht="15">
      <c r="A190" t="s">
        <v>46</v>
      </c>
      <c r="C190" s="544" t="s">
        <v>47</v>
      </c>
      <c r="Y190"/>
      <c r="Z190"/>
      <c r="AA190"/>
      <c r="AB190"/>
      <c r="AC190"/>
      <c r="AD190"/>
      <c r="AE190"/>
      <c r="AF190"/>
      <c r="AG190"/>
      <c r="AH190"/>
      <c r="AI190"/>
      <c r="AJ190"/>
      <c r="AK190"/>
      <c r="AL190"/>
      <c r="AM190"/>
      <c r="AN190"/>
      <c r="AO190"/>
    </row>
    <row r="191" spans="1:41" ht="15">
      <c r="A191" t="s">
        <v>48</v>
      </c>
      <c r="C191" s="544" t="s">
        <v>28</v>
      </c>
      <c r="Y191"/>
      <c r="Z191"/>
      <c r="AA191"/>
      <c r="AB191"/>
      <c r="AC191"/>
      <c r="AD191"/>
      <c r="AE191"/>
      <c r="AF191"/>
      <c r="AG191"/>
      <c r="AH191"/>
      <c r="AI191"/>
      <c r="AJ191"/>
      <c r="AK191"/>
      <c r="AL191"/>
      <c r="AM191"/>
      <c r="AN191"/>
      <c r="AO191"/>
    </row>
    <row r="192" spans="25:41" ht="15">
      <c r="Y192"/>
      <c r="Z192"/>
      <c r="AA192"/>
      <c r="AB192"/>
      <c r="AC192"/>
      <c r="AD192"/>
      <c r="AE192"/>
      <c r="AF192"/>
      <c r="AG192"/>
      <c r="AH192"/>
      <c r="AI192"/>
      <c r="AJ192"/>
      <c r="AK192"/>
      <c r="AL192"/>
      <c r="AM192"/>
      <c r="AN192"/>
      <c r="AO192"/>
    </row>
    <row r="193" spans="3:12" ht="15">
      <c r="C193" s="544"/>
      <c r="G193" s="475"/>
      <c r="H193" s="475"/>
      <c r="J193" s="475"/>
      <c r="L193" s="475"/>
    </row>
    <row r="194" spans="3:12" ht="15">
      <c r="C194" s="544"/>
      <c r="G194" s="475"/>
      <c r="H194" s="475"/>
      <c r="J194" s="475"/>
      <c r="L194" s="475"/>
    </row>
    <row r="195" spans="3:12" ht="15">
      <c r="C195" s="544"/>
      <c r="G195" s="475"/>
      <c r="H195" s="475"/>
      <c r="J195" s="475"/>
      <c r="L195" s="475"/>
    </row>
    <row r="196" spans="3:12" ht="15">
      <c r="C196" s="558"/>
      <c r="G196" s="475"/>
      <c r="H196" s="475"/>
      <c r="J196" s="475"/>
      <c r="L196" s="475"/>
    </row>
    <row r="197" spans="2:12" ht="15">
      <c r="B197" s="149"/>
      <c r="C197" s="558"/>
      <c r="D197" s="149"/>
      <c r="E197" s="149"/>
      <c r="F197" s="149"/>
      <c r="G197" s="475"/>
      <c r="H197" s="475"/>
      <c r="J197" s="475"/>
      <c r="L197" s="475"/>
    </row>
    <row r="198" spans="3:12" ht="15">
      <c r="C198" s="544"/>
      <c r="G198" s="475"/>
      <c r="H198" s="475"/>
      <c r="J198" s="475"/>
      <c r="L198" s="475"/>
    </row>
    <row r="199" spans="3:12" ht="15">
      <c r="C199" s="544"/>
      <c r="G199" s="475"/>
      <c r="H199" s="475"/>
      <c r="J199" s="475"/>
      <c r="L199" s="475"/>
    </row>
    <row r="200" spans="3:12" ht="15">
      <c r="C200" s="544"/>
      <c r="G200" s="475"/>
      <c r="H200" s="475"/>
      <c r="J200" s="475"/>
      <c r="L200" s="475"/>
    </row>
    <row r="201" spans="3:12" ht="15">
      <c r="C201" s="544"/>
      <c r="G201" s="475"/>
      <c r="H201" s="475"/>
      <c r="J201" s="475"/>
      <c r="L201" s="475"/>
    </row>
    <row r="202" spans="3:12" ht="15">
      <c r="C202" s="544"/>
      <c r="G202" s="475"/>
      <c r="H202" s="475"/>
      <c r="J202" s="475"/>
      <c r="L202" s="475"/>
    </row>
    <row r="203" spans="3:12" ht="15">
      <c r="C203" s="544"/>
      <c r="G203" s="475"/>
      <c r="H203" s="475"/>
      <c r="J203" s="475"/>
      <c r="L203" s="475"/>
    </row>
    <row r="204" spans="3:12" ht="15">
      <c r="C204" s="544"/>
      <c r="G204" s="475"/>
      <c r="H204" s="475"/>
      <c r="J204" s="475"/>
      <c r="L204" s="475"/>
    </row>
    <row r="205" spans="3:12" ht="15">
      <c r="C205" s="544"/>
      <c r="G205" s="475"/>
      <c r="H205" s="475"/>
      <c r="J205" s="475"/>
      <c r="L205" s="475"/>
    </row>
    <row r="206" spans="3:12" ht="15">
      <c r="C206" s="544"/>
      <c r="G206" s="475"/>
      <c r="H206" s="475"/>
      <c r="J206" s="475"/>
      <c r="L206" s="475"/>
    </row>
    <row r="207" spans="3:12" ht="15">
      <c r="C207" s="544"/>
      <c r="G207" s="475"/>
      <c r="H207" s="475"/>
      <c r="J207" s="475"/>
      <c r="L207" s="475"/>
    </row>
    <row r="208" spans="3:12" ht="15">
      <c r="C208" s="544"/>
      <c r="G208" s="475"/>
      <c r="H208" s="475"/>
      <c r="J208" s="475"/>
      <c r="L208" s="475"/>
    </row>
    <row r="209" spans="3:12" ht="15">
      <c r="C209" s="544"/>
      <c r="G209" s="475"/>
      <c r="H209" s="475"/>
      <c r="J209" s="475"/>
      <c r="L209" s="475"/>
    </row>
    <row r="210" spans="3:12" ht="15">
      <c r="C210" s="544"/>
      <c r="G210" s="475"/>
      <c r="H210" s="475"/>
      <c r="J210" s="475"/>
      <c r="L210" s="475"/>
    </row>
    <row r="211" spans="3:12" ht="15">
      <c r="C211" s="544"/>
      <c r="G211" s="475"/>
      <c r="H211" s="475"/>
      <c r="J211" s="475"/>
      <c r="L211" s="475"/>
    </row>
    <row r="212" spans="3:12" ht="15">
      <c r="C212" s="544"/>
      <c r="G212" s="475"/>
      <c r="H212" s="475"/>
      <c r="J212" s="475"/>
      <c r="L212" s="475"/>
    </row>
    <row r="213" spans="3:12" ht="15">
      <c r="C213" s="544"/>
      <c r="G213" s="475"/>
      <c r="H213" s="475"/>
      <c r="J213" s="475"/>
      <c r="L213" s="475"/>
    </row>
    <row r="214" spans="3:12" ht="15">
      <c r="C214" s="544"/>
      <c r="G214" s="475"/>
      <c r="H214" s="475"/>
      <c r="J214" s="475"/>
      <c r="L214" s="475"/>
    </row>
    <row r="215" spans="3:12" ht="15">
      <c r="C215" s="544"/>
      <c r="G215" s="475"/>
      <c r="H215" s="475"/>
      <c r="J215" s="475"/>
      <c r="L215" s="475"/>
    </row>
    <row r="216" spans="3:12" ht="15">
      <c r="C216" s="544"/>
      <c r="G216" s="475"/>
      <c r="H216" s="475"/>
      <c r="J216" s="475"/>
      <c r="L216" s="475"/>
    </row>
    <row r="217" spans="3:12" ht="15">
      <c r="C217" s="544"/>
      <c r="G217" s="475"/>
      <c r="H217" s="475"/>
      <c r="J217" s="475"/>
      <c r="L217" s="475"/>
    </row>
    <row r="218" spans="3:12" ht="15">
      <c r="C218" s="544"/>
      <c r="G218" s="475"/>
      <c r="H218" s="475"/>
      <c r="J218" s="475"/>
      <c r="L218" s="475"/>
    </row>
    <row r="219" spans="3:12" ht="15">
      <c r="C219" s="544"/>
      <c r="G219" s="475"/>
      <c r="H219" s="475"/>
      <c r="J219" s="475"/>
      <c r="L219" s="475"/>
    </row>
    <row r="220" spans="3:12" ht="15">
      <c r="C220" s="544"/>
      <c r="G220" s="475"/>
      <c r="H220" s="475"/>
      <c r="J220" s="475"/>
      <c r="L220" s="475"/>
    </row>
    <row r="221" spans="3:12" ht="15">
      <c r="C221" s="544"/>
      <c r="G221" s="475"/>
      <c r="H221" s="475"/>
      <c r="J221" s="475"/>
      <c r="L221" s="475"/>
    </row>
    <row r="222" spans="3:12" ht="15">
      <c r="C222" s="544"/>
      <c r="G222" s="475"/>
      <c r="H222" s="475"/>
      <c r="J222" s="475"/>
      <c r="L222" s="475"/>
    </row>
    <row r="223" spans="3:12" ht="15">
      <c r="C223" s="544"/>
      <c r="G223" s="475"/>
      <c r="H223" s="475"/>
      <c r="J223" s="475"/>
      <c r="L223" s="475"/>
    </row>
    <row r="224" spans="3:12" ht="15">
      <c r="C224" s="544"/>
      <c r="G224" s="475"/>
      <c r="H224" s="475"/>
      <c r="J224" s="475"/>
      <c r="L224" s="475"/>
    </row>
    <row r="225" spans="3:12" ht="15">
      <c r="C225" s="544"/>
      <c r="G225" s="475"/>
      <c r="H225" s="475"/>
      <c r="J225" s="475"/>
      <c r="L225" s="475"/>
    </row>
    <row r="226" spans="3:12" ht="15">
      <c r="C226" s="544"/>
      <c r="G226" s="475"/>
      <c r="H226" s="475"/>
      <c r="J226" s="475"/>
      <c r="L226" s="475"/>
    </row>
    <row r="227" spans="3:12" ht="15">
      <c r="C227" s="544"/>
      <c r="G227" s="475"/>
      <c r="H227" s="475"/>
      <c r="J227" s="475"/>
      <c r="L227" s="475"/>
    </row>
    <row r="228" spans="3:12" ht="15">
      <c r="C228" s="544"/>
      <c r="G228" s="475"/>
      <c r="H228" s="475"/>
      <c r="J228" s="475"/>
      <c r="L228" s="475"/>
    </row>
    <row r="229" spans="3:12" ht="15">
      <c r="C229" s="544"/>
      <c r="G229" s="475"/>
      <c r="H229" s="475"/>
      <c r="J229" s="475"/>
      <c r="L229" s="475"/>
    </row>
    <row r="230" spans="3:12" ht="15">
      <c r="C230" s="544"/>
      <c r="G230" s="475"/>
      <c r="H230" s="475"/>
      <c r="J230" s="475"/>
      <c r="L230" s="475"/>
    </row>
    <row r="231" spans="3:12" ht="15">
      <c r="C231" s="544"/>
      <c r="G231" s="475"/>
      <c r="H231" s="475"/>
      <c r="J231" s="475"/>
      <c r="L231" s="475"/>
    </row>
    <row r="232" spans="3:12" ht="15">
      <c r="C232" s="544"/>
      <c r="G232" s="475"/>
      <c r="H232" s="475"/>
      <c r="J232" s="475"/>
      <c r="L232" s="475"/>
    </row>
    <row r="233" spans="3:12" ht="15">
      <c r="C233" s="544"/>
      <c r="G233" s="475"/>
      <c r="H233" s="475"/>
      <c r="J233" s="475"/>
      <c r="L233" s="475"/>
    </row>
    <row r="234" spans="3:12" ht="15">
      <c r="C234" s="544"/>
      <c r="G234" s="475"/>
      <c r="H234" s="475"/>
      <c r="J234" s="475"/>
      <c r="L234" s="475"/>
    </row>
    <row r="235" spans="3:12" ht="15">
      <c r="C235" s="544"/>
      <c r="G235" s="475"/>
      <c r="H235" s="475"/>
      <c r="J235" s="475"/>
      <c r="L235" s="475"/>
    </row>
    <row r="236" spans="3:12" ht="15">
      <c r="C236" s="544"/>
      <c r="G236" s="475"/>
      <c r="H236" s="475"/>
      <c r="J236" s="475"/>
      <c r="L236" s="475"/>
    </row>
    <row r="237" spans="3:12" ht="15">
      <c r="C237" s="544"/>
      <c r="G237" s="475"/>
      <c r="H237" s="475"/>
      <c r="J237" s="475"/>
      <c r="L237" s="475"/>
    </row>
    <row r="238" spans="3:12" ht="15">
      <c r="C238" s="544"/>
      <c r="G238" s="475"/>
      <c r="H238" s="475"/>
      <c r="J238" s="475"/>
      <c r="L238" s="475"/>
    </row>
    <row r="239" spans="3:12" ht="15">
      <c r="C239" s="544"/>
      <c r="G239" s="475"/>
      <c r="H239" s="475"/>
      <c r="J239" s="475"/>
      <c r="L239" s="475"/>
    </row>
    <row r="240" spans="3:12" ht="15">
      <c r="C240" s="544"/>
      <c r="G240" s="475"/>
      <c r="H240" s="475"/>
      <c r="J240" s="475"/>
      <c r="L240" s="475"/>
    </row>
    <row r="241" spans="3:12" ht="15">
      <c r="C241" s="544"/>
      <c r="G241" s="475"/>
      <c r="H241" s="475"/>
      <c r="J241" s="475"/>
      <c r="L241" s="475"/>
    </row>
    <row r="242" spans="3:12" ht="15">
      <c r="C242" s="544"/>
      <c r="G242" s="475"/>
      <c r="H242" s="475"/>
      <c r="J242" s="475"/>
      <c r="L242" s="475"/>
    </row>
    <row r="243" spans="3:12" ht="15">
      <c r="C243" s="544"/>
      <c r="G243" s="475"/>
      <c r="H243" s="475"/>
      <c r="J243" s="475"/>
      <c r="L243" s="475"/>
    </row>
    <row r="244" spans="3:12" ht="15">
      <c r="C244" s="544"/>
      <c r="G244" s="475"/>
      <c r="H244" s="475"/>
      <c r="J244" s="475"/>
      <c r="L244" s="475"/>
    </row>
    <row r="245" spans="3:12" ht="15">
      <c r="C245" s="544"/>
      <c r="G245" s="475"/>
      <c r="H245" s="475"/>
      <c r="J245" s="475"/>
      <c r="L245" s="475"/>
    </row>
    <row r="246" spans="3:12" ht="15">
      <c r="C246" s="544"/>
      <c r="G246" s="475"/>
      <c r="H246" s="475"/>
      <c r="J246" s="475"/>
      <c r="L246" s="475"/>
    </row>
    <row r="247" spans="3:12" ht="15">
      <c r="C247" s="544"/>
      <c r="G247" s="475"/>
      <c r="H247" s="475"/>
      <c r="J247" s="475"/>
      <c r="L247" s="475"/>
    </row>
    <row r="248" spans="3:12" ht="15">
      <c r="C248" s="544"/>
      <c r="G248" s="475"/>
      <c r="H248" s="475"/>
      <c r="J248" s="475"/>
      <c r="L248" s="475"/>
    </row>
    <row r="249" spans="3:12" ht="15">
      <c r="C249" s="544"/>
      <c r="G249" s="475"/>
      <c r="H249" s="475"/>
      <c r="J249" s="475"/>
      <c r="L249" s="475"/>
    </row>
    <row r="250" spans="3:12" ht="15">
      <c r="C250" s="544"/>
      <c r="G250" s="475"/>
      <c r="H250" s="475"/>
      <c r="J250" s="475"/>
      <c r="L250" s="475"/>
    </row>
    <row r="251" spans="3:12" ht="15">
      <c r="C251" s="544"/>
      <c r="G251" s="475"/>
      <c r="H251" s="475"/>
      <c r="J251" s="475"/>
      <c r="L251" s="475"/>
    </row>
    <row r="252" spans="3:12" ht="15">
      <c r="C252" s="544"/>
      <c r="G252" s="475"/>
      <c r="H252" s="475"/>
      <c r="J252" s="475"/>
      <c r="L252" s="475"/>
    </row>
    <row r="253" spans="3:12" ht="15">
      <c r="C253" s="544"/>
      <c r="G253" s="475"/>
      <c r="H253" s="475"/>
      <c r="J253" s="475"/>
      <c r="L253" s="475"/>
    </row>
    <row r="254" spans="3:12" ht="15">
      <c r="C254" s="544"/>
      <c r="G254" s="475"/>
      <c r="H254" s="475"/>
      <c r="J254" s="475"/>
      <c r="L254" s="475"/>
    </row>
    <row r="255" spans="3:12" ht="15">
      <c r="C255" s="544"/>
      <c r="G255" s="475"/>
      <c r="H255" s="475"/>
      <c r="J255" s="475"/>
      <c r="L255" s="475"/>
    </row>
    <row r="256" spans="3:12" ht="15">
      <c r="C256" s="544"/>
      <c r="G256" s="475"/>
      <c r="H256" s="475"/>
      <c r="J256" s="475"/>
      <c r="L256" s="475"/>
    </row>
    <row r="257" spans="3:12" ht="15">
      <c r="C257" s="544"/>
      <c r="G257" s="475"/>
      <c r="H257" s="475"/>
      <c r="J257" s="475"/>
      <c r="L257" s="475"/>
    </row>
    <row r="258" spans="3:12" ht="15">
      <c r="C258" s="544"/>
      <c r="G258" s="475"/>
      <c r="H258" s="475"/>
      <c r="J258" s="475"/>
      <c r="L258" s="475"/>
    </row>
    <row r="259" spans="3:12" ht="15">
      <c r="C259" s="544"/>
      <c r="G259" s="475"/>
      <c r="H259" s="475"/>
      <c r="J259" s="475"/>
      <c r="L259" s="475"/>
    </row>
    <row r="260" spans="3:12" ht="15">
      <c r="C260" s="544"/>
      <c r="G260" s="475"/>
      <c r="H260" s="475"/>
      <c r="J260" s="475"/>
      <c r="L260" s="475"/>
    </row>
    <row r="261" spans="3:12" ht="15">
      <c r="C261" s="544"/>
      <c r="G261" s="475"/>
      <c r="H261" s="475"/>
      <c r="J261" s="475"/>
      <c r="L261" s="475"/>
    </row>
    <row r="262" spans="3:12" ht="15">
      <c r="C262" s="544"/>
      <c r="G262" s="475"/>
      <c r="H262" s="475"/>
      <c r="J262" s="475"/>
      <c r="L262" s="475"/>
    </row>
    <row r="263" spans="3:12" ht="15">
      <c r="C263" s="544"/>
      <c r="G263" s="475"/>
      <c r="H263" s="475"/>
      <c r="J263" s="475"/>
      <c r="L263" s="475"/>
    </row>
    <row r="264" spans="3:12" ht="15">
      <c r="C264" s="544"/>
      <c r="G264" s="475"/>
      <c r="H264" s="475"/>
      <c r="J264" s="475"/>
      <c r="L264" s="475"/>
    </row>
    <row r="265" spans="3:12" ht="15">
      <c r="C265" s="544"/>
      <c r="G265" s="475"/>
      <c r="H265" s="475"/>
      <c r="J265" s="475"/>
      <c r="L265" s="475"/>
    </row>
    <row r="266" spans="3:12" ht="15">
      <c r="C266" s="544"/>
      <c r="G266" s="475"/>
      <c r="H266" s="475"/>
      <c r="J266" s="475"/>
      <c r="L266" s="475"/>
    </row>
    <row r="267" spans="3:12" ht="15">
      <c r="C267" s="544"/>
      <c r="G267" s="475"/>
      <c r="H267" s="475"/>
      <c r="J267" s="475"/>
      <c r="L267" s="475"/>
    </row>
    <row r="268" spans="3:12" ht="15">
      <c r="C268" s="544"/>
      <c r="G268" s="475"/>
      <c r="H268" s="475"/>
      <c r="J268" s="475"/>
      <c r="L268" s="475"/>
    </row>
    <row r="269" spans="3:12" ht="15">
      <c r="C269" s="544"/>
      <c r="G269" s="475"/>
      <c r="H269" s="475"/>
      <c r="J269" s="475"/>
      <c r="L269" s="475"/>
    </row>
    <row r="270" spans="3:12" ht="15">
      <c r="C270" s="544"/>
      <c r="G270" s="475"/>
      <c r="H270" s="475"/>
      <c r="J270" s="475"/>
      <c r="L270" s="475"/>
    </row>
    <row r="271" spans="3:12" ht="15">
      <c r="C271" s="544"/>
      <c r="G271" s="475"/>
      <c r="H271" s="475"/>
      <c r="J271" s="475"/>
      <c r="L271" s="475"/>
    </row>
    <row r="272" spans="3:12" ht="15">
      <c r="C272" s="544"/>
      <c r="G272" s="475"/>
      <c r="H272" s="475"/>
      <c r="J272" s="475"/>
      <c r="L272" s="475"/>
    </row>
    <row r="273" spans="3:12" ht="15">
      <c r="C273" s="544"/>
      <c r="G273" s="475"/>
      <c r="H273" s="475"/>
      <c r="J273" s="475"/>
      <c r="L273" s="475"/>
    </row>
    <row r="274" spans="3:12" ht="15">
      <c r="C274" s="544"/>
      <c r="G274" s="475"/>
      <c r="H274" s="475"/>
      <c r="J274" s="475"/>
      <c r="L274" s="475"/>
    </row>
    <row r="275" spans="3:12" ht="15">
      <c r="C275" s="544"/>
      <c r="G275" s="475"/>
      <c r="H275" s="475"/>
      <c r="J275" s="475"/>
      <c r="L275" s="475"/>
    </row>
    <row r="276" spans="3:12" ht="15">
      <c r="C276" s="544"/>
      <c r="G276" s="475"/>
      <c r="H276" s="475"/>
      <c r="J276" s="475"/>
      <c r="L276" s="475"/>
    </row>
    <row r="277" spans="3:12" ht="15">
      <c r="C277" s="544"/>
      <c r="G277" s="475"/>
      <c r="H277" s="475"/>
      <c r="J277" s="475"/>
      <c r="L277" s="475"/>
    </row>
    <row r="278" spans="3:12" ht="15">
      <c r="C278" s="544"/>
      <c r="G278" s="475"/>
      <c r="H278" s="475"/>
      <c r="J278" s="475"/>
      <c r="L278" s="475"/>
    </row>
    <row r="279" spans="3:12" ht="15">
      <c r="C279" s="544"/>
      <c r="G279" s="475"/>
      <c r="H279" s="475"/>
      <c r="J279" s="475"/>
      <c r="L279" s="475"/>
    </row>
    <row r="280" spans="3:12" ht="15">
      <c r="C280" s="544"/>
      <c r="G280" s="475"/>
      <c r="H280" s="475"/>
      <c r="J280" s="475"/>
      <c r="L280" s="475"/>
    </row>
    <row r="281" spans="3:12" ht="15">
      <c r="C281" s="544"/>
      <c r="G281" s="475"/>
      <c r="H281" s="475"/>
      <c r="J281" s="475"/>
      <c r="L281" s="475"/>
    </row>
    <row r="282" spans="3:12" ht="15">
      <c r="C282" s="544"/>
      <c r="G282" s="475"/>
      <c r="H282" s="475"/>
      <c r="J282" s="475"/>
      <c r="L282" s="475"/>
    </row>
    <row r="283" spans="3:12" ht="15">
      <c r="C283" s="544"/>
      <c r="G283" s="475"/>
      <c r="H283" s="475"/>
      <c r="J283" s="475"/>
      <c r="L283" s="475"/>
    </row>
    <row r="284" spans="3:12" ht="15">
      <c r="C284" s="544"/>
      <c r="G284" s="475"/>
      <c r="H284" s="475"/>
      <c r="J284" s="475"/>
      <c r="L284" s="475"/>
    </row>
    <row r="285" spans="3:12" ht="15">
      <c r="C285" s="544"/>
      <c r="G285" s="475"/>
      <c r="H285" s="475"/>
      <c r="J285" s="475"/>
      <c r="L285" s="475"/>
    </row>
    <row r="286" spans="3:12" ht="15">
      <c r="C286" s="544"/>
      <c r="G286" s="475"/>
      <c r="H286" s="475"/>
      <c r="J286" s="475"/>
      <c r="L286" s="475"/>
    </row>
    <row r="287" spans="3:12" ht="15">
      <c r="C287" s="544"/>
      <c r="G287" s="475"/>
      <c r="H287" s="475"/>
      <c r="J287" s="475"/>
      <c r="L287" s="475"/>
    </row>
    <row r="288" spans="3:12" ht="15">
      <c r="C288" s="544"/>
      <c r="G288" s="475"/>
      <c r="H288" s="475"/>
      <c r="J288" s="475"/>
      <c r="L288" s="475"/>
    </row>
    <row r="289" spans="3:12" ht="15">
      <c r="C289" s="544"/>
      <c r="G289" s="475"/>
      <c r="H289" s="475"/>
      <c r="J289" s="475"/>
      <c r="L289" s="475"/>
    </row>
    <row r="290" spans="3:12" ht="15">
      <c r="C290" s="544"/>
      <c r="G290" s="475"/>
      <c r="H290" s="475"/>
      <c r="J290" s="475"/>
      <c r="L290" s="475"/>
    </row>
    <row r="291" spans="3:12" ht="15">
      <c r="C291" s="544"/>
      <c r="G291" s="475"/>
      <c r="H291" s="475"/>
      <c r="J291" s="475"/>
      <c r="L291" s="475"/>
    </row>
    <row r="292" spans="3:12" ht="15">
      <c r="C292" s="544"/>
      <c r="G292" s="475"/>
      <c r="H292" s="475"/>
      <c r="J292" s="475"/>
      <c r="L292" s="475"/>
    </row>
    <row r="293" spans="3:12" ht="15">
      <c r="C293" s="544"/>
      <c r="G293" s="475"/>
      <c r="H293" s="475"/>
      <c r="J293" s="475"/>
      <c r="L293" s="475"/>
    </row>
    <row r="294" spans="3:12" ht="15">
      <c r="C294" s="544"/>
      <c r="G294" s="475"/>
      <c r="H294" s="475"/>
      <c r="J294" s="475"/>
      <c r="L294" s="475"/>
    </row>
    <row r="295" spans="3:12" ht="15">
      <c r="C295" s="544"/>
      <c r="G295" s="475"/>
      <c r="H295" s="475"/>
      <c r="J295" s="475"/>
      <c r="L295" s="475"/>
    </row>
    <row r="296" spans="3:12" ht="15">
      <c r="C296" s="544"/>
      <c r="G296" s="475"/>
      <c r="H296" s="475"/>
      <c r="J296" s="475"/>
      <c r="L296" s="475"/>
    </row>
    <row r="297" spans="3:12" ht="15">
      <c r="C297" s="544"/>
      <c r="G297" s="475"/>
      <c r="H297" s="475"/>
      <c r="J297" s="475"/>
      <c r="L297" s="475"/>
    </row>
    <row r="298" spans="3:12" ht="15">
      <c r="C298" s="544"/>
      <c r="G298" s="475"/>
      <c r="H298" s="475"/>
      <c r="J298" s="475"/>
      <c r="L298" s="475"/>
    </row>
    <row r="299" spans="3:12" ht="15">
      <c r="C299" s="544"/>
      <c r="G299" s="475"/>
      <c r="H299" s="475"/>
      <c r="J299" s="475"/>
      <c r="L299" s="475"/>
    </row>
    <row r="300" spans="3:12" ht="15">
      <c r="C300" s="544"/>
      <c r="G300" s="475"/>
      <c r="H300" s="475"/>
      <c r="J300" s="475"/>
      <c r="L300" s="475"/>
    </row>
    <row r="301" spans="3:12" ht="15">
      <c r="C301" s="544"/>
      <c r="G301" s="475"/>
      <c r="H301" s="475"/>
      <c r="J301" s="475"/>
      <c r="L301" s="475"/>
    </row>
    <row r="302" spans="3:12" ht="15">
      <c r="C302" s="544"/>
      <c r="G302" s="475"/>
      <c r="H302" s="475"/>
      <c r="J302" s="475"/>
      <c r="L302" s="475"/>
    </row>
    <row r="303" spans="3:12" ht="15">
      <c r="C303" s="544"/>
      <c r="G303" s="475"/>
      <c r="H303" s="475"/>
      <c r="J303" s="475"/>
      <c r="L303" s="475"/>
    </row>
    <row r="304" spans="3:12" ht="15">
      <c r="C304" s="544"/>
      <c r="G304" s="475"/>
      <c r="H304" s="475"/>
      <c r="J304" s="475"/>
      <c r="L304" s="475"/>
    </row>
    <row r="305" spans="3:12" ht="15">
      <c r="C305" s="544"/>
      <c r="G305" s="475"/>
      <c r="H305" s="475"/>
      <c r="J305" s="475"/>
      <c r="L305" s="475"/>
    </row>
    <row r="306" spans="3:12" ht="15">
      <c r="C306" s="544"/>
      <c r="G306" s="475"/>
      <c r="H306" s="475"/>
      <c r="J306" s="475"/>
      <c r="L306" s="475"/>
    </row>
    <row r="307" spans="3:12" ht="15">
      <c r="C307" s="544"/>
      <c r="G307" s="475"/>
      <c r="H307" s="475"/>
      <c r="J307" s="475"/>
      <c r="L307" s="475"/>
    </row>
    <row r="308" spans="3:12" ht="15">
      <c r="C308" s="544"/>
      <c r="G308" s="475"/>
      <c r="H308" s="475"/>
      <c r="J308" s="475"/>
      <c r="L308" s="475"/>
    </row>
    <row r="309" spans="3:12" ht="15">
      <c r="C309" s="544"/>
      <c r="G309" s="475"/>
      <c r="H309" s="475"/>
      <c r="J309" s="475"/>
      <c r="L309" s="475"/>
    </row>
    <row r="310" spans="3:12" ht="15">
      <c r="C310" s="544"/>
      <c r="G310" s="475"/>
      <c r="H310" s="475"/>
      <c r="J310" s="475"/>
      <c r="L310" s="475"/>
    </row>
    <row r="311" spans="3:12" ht="15">
      <c r="C311" s="544"/>
      <c r="G311" s="475"/>
      <c r="H311" s="475"/>
      <c r="J311" s="475"/>
      <c r="L311" s="475"/>
    </row>
    <row r="312" spans="3:12" ht="15">
      <c r="C312" s="544"/>
      <c r="G312" s="475"/>
      <c r="H312" s="475"/>
      <c r="J312" s="475"/>
      <c r="L312" s="475"/>
    </row>
    <row r="313" spans="3:12" ht="15">
      <c r="C313" s="544"/>
      <c r="G313" s="475"/>
      <c r="H313" s="475"/>
      <c r="J313" s="475"/>
      <c r="L313" s="475"/>
    </row>
    <row r="314" spans="3:12" ht="15">
      <c r="C314" s="544"/>
      <c r="G314" s="475"/>
      <c r="H314" s="475"/>
      <c r="J314" s="475"/>
      <c r="L314" s="475"/>
    </row>
    <row r="315" spans="3:12" ht="15">
      <c r="C315" s="544"/>
      <c r="G315" s="475"/>
      <c r="H315" s="475"/>
      <c r="J315" s="475"/>
      <c r="L315" s="475"/>
    </row>
    <row r="316" spans="3:12" ht="15">
      <c r="C316" s="544"/>
      <c r="G316" s="475"/>
      <c r="H316" s="475"/>
      <c r="J316" s="475"/>
      <c r="L316" s="475"/>
    </row>
    <row r="317" spans="3:12" ht="15">
      <c r="C317" s="544"/>
      <c r="G317" s="475"/>
      <c r="H317" s="475"/>
      <c r="J317" s="475"/>
      <c r="L317" s="475"/>
    </row>
    <row r="318" spans="3:12" ht="15">
      <c r="C318" s="544"/>
      <c r="G318" s="475"/>
      <c r="H318" s="475"/>
      <c r="J318" s="475"/>
      <c r="L318" s="475"/>
    </row>
    <row r="319" spans="3:12" ht="15">
      <c r="C319" s="544"/>
      <c r="G319" s="475"/>
      <c r="H319" s="475"/>
      <c r="J319" s="475"/>
      <c r="L319" s="475"/>
    </row>
    <row r="320" spans="3:12" ht="15">
      <c r="C320" s="544"/>
      <c r="G320" s="475"/>
      <c r="H320" s="475"/>
      <c r="J320" s="475"/>
      <c r="L320" s="475"/>
    </row>
    <row r="321" spans="3:12" ht="15">
      <c r="C321" s="544"/>
      <c r="G321" s="475"/>
      <c r="H321" s="475"/>
      <c r="J321" s="475"/>
      <c r="L321" s="475"/>
    </row>
    <row r="322" spans="3:12" ht="15">
      <c r="C322" s="544"/>
      <c r="G322" s="475"/>
      <c r="H322" s="475"/>
      <c r="J322" s="475"/>
      <c r="L322" s="475"/>
    </row>
    <row r="323" spans="3:12" ht="15">
      <c r="C323" s="544"/>
      <c r="G323" s="475"/>
      <c r="H323" s="475"/>
      <c r="J323" s="475"/>
      <c r="L323" s="475"/>
    </row>
    <row r="324" spans="3:12" ht="15">
      <c r="C324" s="544"/>
      <c r="G324" s="475"/>
      <c r="H324" s="475"/>
      <c r="J324" s="475"/>
      <c r="L324" s="475"/>
    </row>
    <row r="325" spans="3:12" ht="15">
      <c r="C325" s="544"/>
      <c r="G325" s="475"/>
      <c r="H325" s="475"/>
      <c r="J325" s="475"/>
      <c r="L325" s="475"/>
    </row>
    <row r="326" spans="3:12" ht="15">
      <c r="C326" s="544"/>
      <c r="G326" s="475"/>
      <c r="H326" s="475"/>
      <c r="J326" s="475"/>
      <c r="L326" s="475"/>
    </row>
    <row r="327" spans="3:12" ht="15">
      <c r="C327" s="544"/>
      <c r="G327" s="475"/>
      <c r="H327" s="475"/>
      <c r="J327" s="475"/>
      <c r="L327" s="475"/>
    </row>
    <row r="328" spans="3:12" ht="15">
      <c r="C328" s="544"/>
      <c r="G328" s="475"/>
      <c r="H328" s="475"/>
      <c r="J328" s="475"/>
      <c r="L328" s="475"/>
    </row>
    <row r="329" spans="3:12" ht="15">
      <c r="C329" s="544"/>
      <c r="G329" s="475"/>
      <c r="H329" s="475"/>
      <c r="J329" s="475"/>
      <c r="L329" s="475"/>
    </row>
    <row r="330" spans="3:12" ht="15">
      <c r="C330" s="544"/>
      <c r="G330" s="475"/>
      <c r="H330" s="475"/>
      <c r="J330" s="475"/>
      <c r="L330" s="475"/>
    </row>
    <row r="331" spans="3:12" ht="15">
      <c r="C331" s="544"/>
      <c r="G331" s="475"/>
      <c r="H331" s="475"/>
      <c r="J331" s="475"/>
      <c r="L331" s="475"/>
    </row>
    <row r="332" spans="3:12" ht="15">
      <c r="C332" s="544"/>
      <c r="G332" s="475"/>
      <c r="H332" s="475"/>
      <c r="J332" s="475"/>
      <c r="L332" s="475"/>
    </row>
    <row r="333" spans="3:12" ht="15">
      <c r="C333" s="544"/>
      <c r="G333" s="475"/>
      <c r="H333" s="475"/>
      <c r="J333" s="475"/>
      <c r="L333" s="475"/>
    </row>
    <row r="334" spans="3:12" ht="15">
      <c r="C334" s="544"/>
      <c r="G334" s="475"/>
      <c r="H334" s="475"/>
      <c r="J334" s="475"/>
      <c r="L334" s="475"/>
    </row>
    <row r="335" spans="3:12" ht="15">
      <c r="C335" s="544"/>
      <c r="G335" s="475"/>
      <c r="H335" s="475"/>
      <c r="J335" s="475"/>
      <c r="L335" s="475"/>
    </row>
    <row r="336" spans="3:12" ht="15">
      <c r="C336" s="544"/>
      <c r="G336" s="475"/>
      <c r="H336" s="475"/>
      <c r="J336" s="475"/>
      <c r="L336" s="475"/>
    </row>
    <row r="337" spans="3:12" ht="15">
      <c r="C337" s="544"/>
      <c r="G337" s="475"/>
      <c r="H337" s="475"/>
      <c r="J337" s="475"/>
      <c r="L337" s="475"/>
    </row>
    <row r="338" spans="3:12" ht="15">
      <c r="C338" s="544"/>
      <c r="G338" s="475"/>
      <c r="H338" s="475"/>
      <c r="J338" s="475"/>
      <c r="L338" s="475"/>
    </row>
    <row r="339" spans="3:12" ht="15">
      <c r="C339" s="544"/>
      <c r="G339" s="475"/>
      <c r="H339" s="475"/>
      <c r="J339" s="475"/>
      <c r="L339" s="475"/>
    </row>
    <row r="340" spans="3:12" ht="15">
      <c r="C340" s="544"/>
      <c r="G340" s="475"/>
      <c r="H340" s="475"/>
      <c r="J340" s="475"/>
      <c r="L340" s="475"/>
    </row>
    <row r="341" spans="3:12" ht="15">
      <c r="C341" s="544"/>
      <c r="G341" s="475"/>
      <c r="H341" s="475"/>
      <c r="J341" s="475"/>
      <c r="L341" s="475"/>
    </row>
    <row r="342" spans="3:12" ht="15">
      <c r="C342" s="544"/>
      <c r="G342" s="475"/>
      <c r="H342" s="475"/>
      <c r="J342" s="475"/>
      <c r="L342" s="475"/>
    </row>
    <row r="343" spans="3:12" ht="15">
      <c r="C343" s="544"/>
      <c r="G343" s="475"/>
      <c r="H343" s="475"/>
      <c r="J343" s="475"/>
      <c r="L343" s="475"/>
    </row>
    <row r="344" spans="3:12" ht="15">
      <c r="C344" s="544"/>
      <c r="G344" s="475"/>
      <c r="H344" s="475"/>
      <c r="J344" s="475"/>
      <c r="L344" s="475"/>
    </row>
    <row r="345" spans="3:12" ht="15">
      <c r="C345" s="544"/>
      <c r="G345" s="475"/>
      <c r="H345" s="475"/>
      <c r="J345" s="475"/>
      <c r="L345" s="475"/>
    </row>
    <row r="346" spans="3:12" ht="15">
      <c r="C346" s="544"/>
      <c r="G346" s="475"/>
      <c r="H346" s="475"/>
      <c r="J346" s="475"/>
      <c r="L346" s="475"/>
    </row>
    <row r="347" spans="3:12" ht="15">
      <c r="C347" s="544"/>
      <c r="G347" s="475"/>
      <c r="H347" s="475"/>
      <c r="J347" s="475"/>
      <c r="L347" s="475"/>
    </row>
    <row r="348" spans="3:12" ht="15">
      <c r="C348" s="544"/>
      <c r="G348" s="475"/>
      <c r="H348" s="475"/>
      <c r="J348" s="475"/>
      <c r="L348" s="475"/>
    </row>
    <row r="349" spans="3:12" ht="15">
      <c r="C349" s="544"/>
      <c r="G349" s="475"/>
      <c r="H349" s="475"/>
      <c r="J349" s="475"/>
      <c r="L349" s="475"/>
    </row>
    <row r="350" spans="3:12" ht="15">
      <c r="C350" s="544"/>
      <c r="G350" s="475"/>
      <c r="H350" s="475"/>
      <c r="J350" s="475"/>
      <c r="L350" s="475"/>
    </row>
    <row r="351" spans="3:12" ht="15">
      <c r="C351" s="544"/>
      <c r="G351" s="475"/>
      <c r="H351" s="475"/>
      <c r="J351" s="475"/>
      <c r="L351" s="475"/>
    </row>
    <row r="352" spans="3:12" ht="15">
      <c r="C352" s="544"/>
      <c r="G352" s="475"/>
      <c r="H352" s="475"/>
      <c r="J352" s="475"/>
      <c r="L352" s="475"/>
    </row>
    <row r="353" spans="3:12" ht="15">
      <c r="C353" s="544"/>
      <c r="G353" s="475"/>
      <c r="H353" s="475"/>
      <c r="J353" s="475"/>
      <c r="L353" s="475"/>
    </row>
    <row r="354" spans="3:12" ht="15">
      <c r="C354" s="544"/>
      <c r="G354" s="475"/>
      <c r="H354" s="475"/>
      <c r="J354" s="475"/>
      <c r="L354" s="475"/>
    </row>
    <row r="355" spans="3:12" ht="15">
      <c r="C355" s="544"/>
      <c r="G355" s="475"/>
      <c r="H355" s="475"/>
      <c r="J355" s="475"/>
      <c r="L355" s="475"/>
    </row>
    <row r="356" spans="3:12" ht="15">
      <c r="C356" s="544"/>
      <c r="G356" s="475"/>
      <c r="H356" s="475"/>
      <c r="J356" s="475"/>
      <c r="L356" s="475"/>
    </row>
    <row r="357" spans="3:12" ht="15">
      <c r="C357" s="544"/>
      <c r="G357" s="475"/>
      <c r="H357" s="475"/>
      <c r="J357" s="475"/>
      <c r="L357" s="475"/>
    </row>
    <row r="358" spans="3:12" ht="15">
      <c r="C358" s="544"/>
      <c r="G358" s="475"/>
      <c r="H358" s="475"/>
      <c r="J358" s="475"/>
      <c r="L358" s="475"/>
    </row>
    <row r="359" spans="3:12" ht="15">
      <c r="C359" s="544"/>
      <c r="G359" s="475"/>
      <c r="H359" s="475"/>
      <c r="J359" s="475"/>
      <c r="L359" s="475"/>
    </row>
    <row r="360" spans="3:12" ht="15">
      <c r="C360" s="544"/>
      <c r="G360" s="475"/>
      <c r="H360" s="475"/>
      <c r="J360" s="475"/>
      <c r="L360" s="475"/>
    </row>
    <row r="361" spans="3:12" ht="15">
      <c r="C361" s="544"/>
      <c r="G361" s="475"/>
      <c r="H361" s="475"/>
      <c r="J361" s="475"/>
      <c r="L361" s="475"/>
    </row>
    <row r="362" spans="3:12" ht="15">
      <c r="C362" s="544"/>
      <c r="G362" s="475"/>
      <c r="H362" s="475"/>
      <c r="J362" s="475"/>
      <c r="L362" s="475"/>
    </row>
    <row r="363" spans="3:12" ht="15">
      <c r="C363" s="544"/>
      <c r="G363" s="475"/>
      <c r="H363" s="475"/>
      <c r="J363" s="475"/>
      <c r="L363" s="475"/>
    </row>
    <row r="364" spans="3:12" ht="15">
      <c r="C364" s="544"/>
      <c r="G364" s="475"/>
      <c r="H364" s="475"/>
      <c r="J364" s="475"/>
      <c r="L364" s="475"/>
    </row>
    <row r="365" spans="3:12" ht="15">
      <c r="C365" s="544"/>
      <c r="G365" s="475"/>
      <c r="H365" s="475"/>
      <c r="J365" s="475"/>
      <c r="L365" s="475"/>
    </row>
    <row r="366" spans="3:12" ht="15">
      <c r="C366" s="544"/>
      <c r="G366" s="475"/>
      <c r="H366" s="475"/>
      <c r="J366" s="475"/>
      <c r="L366" s="475"/>
    </row>
    <row r="367" spans="3:12" ht="15">
      <c r="C367" s="544"/>
      <c r="G367" s="475"/>
      <c r="H367" s="475"/>
      <c r="J367" s="475"/>
      <c r="L367" s="475"/>
    </row>
    <row r="368" spans="3:12" ht="15">
      <c r="C368" s="544"/>
      <c r="G368" s="475"/>
      <c r="H368" s="475"/>
      <c r="J368" s="475"/>
      <c r="L368" s="475"/>
    </row>
    <row r="369" spans="3:12" ht="15">
      <c r="C369" s="544"/>
      <c r="G369" s="475"/>
      <c r="H369" s="475"/>
      <c r="J369" s="475"/>
      <c r="L369" s="475"/>
    </row>
    <row r="370" spans="3:12" ht="15">
      <c r="C370" s="544"/>
      <c r="G370" s="475"/>
      <c r="H370" s="475"/>
      <c r="J370" s="475"/>
      <c r="L370" s="475"/>
    </row>
    <row r="371" spans="3:12" ht="15">
      <c r="C371" s="544"/>
      <c r="G371" s="475"/>
      <c r="H371" s="475"/>
      <c r="J371" s="475"/>
      <c r="L371" s="475"/>
    </row>
    <row r="372" spans="3:12" ht="15">
      <c r="C372" s="544"/>
      <c r="G372" s="475"/>
      <c r="H372" s="475"/>
      <c r="J372" s="475"/>
      <c r="L372" s="475"/>
    </row>
    <row r="373" spans="3:12" ht="15">
      <c r="C373" s="544"/>
      <c r="G373" s="475"/>
      <c r="H373" s="475"/>
      <c r="J373" s="475"/>
      <c r="L373" s="475"/>
    </row>
    <row r="374" spans="3:12" ht="15">
      <c r="C374" s="544"/>
      <c r="G374" s="475"/>
      <c r="H374" s="475"/>
      <c r="J374" s="475"/>
      <c r="L374" s="475"/>
    </row>
    <row r="375" spans="3:12" ht="15">
      <c r="C375" s="544"/>
      <c r="G375" s="475"/>
      <c r="H375" s="475"/>
      <c r="J375" s="475"/>
      <c r="L375" s="475"/>
    </row>
    <row r="376" spans="3:12" ht="15">
      <c r="C376" s="544"/>
      <c r="G376" s="475"/>
      <c r="H376" s="475"/>
      <c r="J376" s="475"/>
      <c r="L376" s="475"/>
    </row>
    <row r="377" spans="3:12" ht="15">
      <c r="C377" s="544"/>
      <c r="G377" s="475"/>
      <c r="H377" s="475"/>
      <c r="J377" s="475"/>
      <c r="L377" s="475"/>
    </row>
    <row r="378" spans="3:12" ht="15">
      <c r="C378" s="544"/>
      <c r="G378" s="475"/>
      <c r="H378" s="475"/>
      <c r="J378" s="475"/>
      <c r="L378" s="475"/>
    </row>
    <row r="379" spans="3:12" ht="15">
      <c r="C379" s="544"/>
      <c r="G379" s="475"/>
      <c r="H379" s="475"/>
      <c r="J379" s="475"/>
      <c r="L379" s="475"/>
    </row>
    <row r="380" spans="3:12" ht="15">
      <c r="C380" s="544"/>
      <c r="G380" s="475"/>
      <c r="H380" s="475"/>
      <c r="J380" s="475"/>
      <c r="L380" s="475"/>
    </row>
    <row r="381" spans="3:12" ht="15">
      <c r="C381" s="544"/>
      <c r="G381" s="475"/>
      <c r="H381" s="475"/>
      <c r="J381" s="475"/>
      <c r="L381" s="475"/>
    </row>
    <row r="382" spans="3:12" ht="15">
      <c r="C382" s="544"/>
      <c r="G382" s="475"/>
      <c r="H382" s="475"/>
      <c r="J382" s="475"/>
      <c r="L382" s="475"/>
    </row>
    <row r="383" spans="3:12" ht="15">
      <c r="C383" s="544"/>
      <c r="G383" s="475"/>
      <c r="H383" s="475"/>
      <c r="J383" s="475"/>
      <c r="L383" s="475"/>
    </row>
    <row r="384" spans="3:12" ht="15">
      <c r="C384" s="544"/>
      <c r="G384" s="475"/>
      <c r="H384" s="475"/>
      <c r="J384" s="475"/>
      <c r="L384" s="475"/>
    </row>
    <row r="385" spans="3:12" ht="15">
      <c r="C385" s="544"/>
      <c r="G385" s="475"/>
      <c r="H385" s="475"/>
      <c r="J385" s="475"/>
      <c r="L385" s="475"/>
    </row>
    <row r="386" spans="3:12" ht="15">
      <c r="C386" s="544"/>
      <c r="G386" s="475"/>
      <c r="H386" s="475"/>
      <c r="J386" s="475"/>
      <c r="L386" s="475"/>
    </row>
    <row r="387" spans="3:12" ht="15">
      <c r="C387" s="544"/>
      <c r="G387" s="475"/>
      <c r="H387" s="475"/>
      <c r="J387" s="475"/>
      <c r="L387" s="475"/>
    </row>
    <row r="388" spans="3:12" ht="15">
      <c r="C388" s="544"/>
      <c r="G388" s="475"/>
      <c r="H388" s="475"/>
      <c r="J388" s="475"/>
      <c r="L388" s="475"/>
    </row>
    <row r="389" spans="3:12" ht="15">
      <c r="C389" s="544"/>
      <c r="G389" s="475"/>
      <c r="H389" s="475"/>
      <c r="J389" s="475"/>
      <c r="L389" s="475"/>
    </row>
    <row r="390" spans="3:12" ht="15">
      <c r="C390" s="544"/>
      <c r="G390" s="475"/>
      <c r="H390" s="475"/>
      <c r="J390" s="475"/>
      <c r="L390" s="475"/>
    </row>
    <row r="391" spans="3:12" ht="15">
      <c r="C391" s="544"/>
      <c r="G391" s="475"/>
      <c r="H391" s="475"/>
      <c r="J391" s="475"/>
      <c r="L391" s="475"/>
    </row>
    <row r="392" spans="3:12" ht="15">
      <c r="C392" s="544"/>
      <c r="G392" s="475"/>
      <c r="H392" s="475"/>
      <c r="J392" s="475"/>
      <c r="L392" s="475"/>
    </row>
    <row r="393" spans="3:12" ht="15">
      <c r="C393" s="544"/>
      <c r="G393" s="475"/>
      <c r="H393" s="475"/>
      <c r="J393" s="475"/>
      <c r="L393" s="475"/>
    </row>
    <row r="394" spans="3:12" ht="15">
      <c r="C394" s="544"/>
      <c r="G394" s="475"/>
      <c r="H394" s="475"/>
      <c r="J394" s="475"/>
      <c r="L394" s="475"/>
    </row>
    <row r="395" spans="3:12" ht="15">
      <c r="C395" s="544"/>
      <c r="G395" s="475"/>
      <c r="H395" s="475"/>
      <c r="J395" s="475"/>
      <c r="L395" s="475"/>
    </row>
    <row r="396" spans="3:12" ht="15">
      <c r="C396" s="544"/>
      <c r="G396" s="475"/>
      <c r="H396" s="475"/>
      <c r="J396" s="475"/>
      <c r="L396" s="475"/>
    </row>
    <row r="397" spans="3:12" ht="15">
      <c r="C397" s="544"/>
      <c r="G397" s="475"/>
      <c r="H397" s="475"/>
      <c r="J397" s="475"/>
      <c r="L397" s="475"/>
    </row>
    <row r="398" spans="3:12" ht="15">
      <c r="C398" s="544"/>
      <c r="G398" s="475"/>
      <c r="H398" s="475"/>
      <c r="J398" s="475"/>
      <c r="L398" s="475"/>
    </row>
    <row r="399" spans="3:12" ht="15">
      <c r="C399" s="544"/>
      <c r="G399" s="475"/>
      <c r="H399" s="475"/>
      <c r="J399" s="475"/>
      <c r="L399" s="475"/>
    </row>
    <row r="400" spans="3:12" ht="15">
      <c r="C400" s="544"/>
      <c r="G400" s="475"/>
      <c r="H400" s="475"/>
      <c r="J400" s="475"/>
      <c r="L400" s="475"/>
    </row>
    <row r="401" spans="3:12" ht="15">
      <c r="C401" s="544"/>
      <c r="G401" s="475"/>
      <c r="H401" s="475"/>
      <c r="J401" s="475"/>
      <c r="L401" s="475"/>
    </row>
    <row r="402" spans="3:12" ht="15">
      <c r="C402" s="544"/>
      <c r="G402" s="475"/>
      <c r="H402" s="475"/>
      <c r="J402" s="475"/>
      <c r="L402" s="475"/>
    </row>
    <row r="403" spans="3:12" ht="15">
      <c r="C403" s="544"/>
      <c r="G403" s="475"/>
      <c r="H403" s="475"/>
      <c r="J403" s="475"/>
      <c r="L403" s="475"/>
    </row>
    <row r="404" spans="3:12" ht="15">
      <c r="C404" s="544"/>
      <c r="G404" s="475"/>
      <c r="H404" s="475"/>
      <c r="J404" s="475"/>
      <c r="L404" s="475"/>
    </row>
    <row r="405" spans="3:12" ht="15">
      <c r="C405" s="544"/>
      <c r="G405" s="475"/>
      <c r="H405" s="475"/>
      <c r="J405" s="475"/>
      <c r="L405" s="475"/>
    </row>
    <row r="406" spans="3:12" ht="15">
      <c r="C406" s="544"/>
      <c r="G406" s="475"/>
      <c r="H406" s="475"/>
      <c r="J406" s="475"/>
      <c r="L406" s="475"/>
    </row>
    <row r="407" spans="3:12" ht="15">
      <c r="C407" s="544"/>
      <c r="G407" s="475"/>
      <c r="H407" s="475"/>
      <c r="J407" s="475"/>
      <c r="L407" s="475"/>
    </row>
    <row r="408" spans="3:12" ht="15">
      <c r="C408" s="544"/>
      <c r="G408" s="475"/>
      <c r="H408" s="475"/>
      <c r="J408" s="475"/>
      <c r="L408" s="475"/>
    </row>
    <row r="409" spans="3:12" ht="15">
      <c r="C409" s="544"/>
      <c r="G409" s="475"/>
      <c r="H409" s="475"/>
      <c r="J409" s="475"/>
      <c r="L409" s="475"/>
    </row>
    <row r="410" spans="3:12" ht="15">
      <c r="C410" s="544"/>
      <c r="G410" s="475"/>
      <c r="H410" s="475"/>
      <c r="J410" s="475"/>
      <c r="L410" s="475"/>
    </row>
    <row r="411" spans="3:12" ht="15">
      <c r="C411" s="544"/>
      <c r="G411" s="475"/>
      <c r="H411" s="475"/>
      <c r="J411" s="475"/>
      <c r="L411" s="475"/>
    </row>
    <row r="412" spans="3:12" ht="15">
      <c r="C412" s="544"/>
      <c r="G412" s="475"/>
      <c r="H412" s="475"/>
      <c r="J412" s="475"/>
      <c r="L412" s="475"/>
    </row>
    <row r="413" spans="3:12" ht="15">
      <c r="C413" s="544"/>
      <c r="G413" s="475"/>
      <c r="H413" s="475"/>
      <c r="J413" s="475"/>
      <c r="L413" s="475"/>
    </row>
    <row r="414" spans="3:12" ht="15">
      <c r="C414" s="544"/>
      <c r="G414" s="475"/>
      <c r="H414" s="475"/>
      <c r="J414" s="475"/>
      <c r="L414" s="475"/>
    </row>
    <row r="415" spans="3:12" ht="15">
      <c r="C415" s="544"/>
      <c r="G415" s="475"/>
      <c r="H415" s="475"/>
      <c r="J415" s="475"/>
      <c r="L415" s="475"/>
    </row>
    <row r="416" spans="3:12" ht="15">
      <c r="C416" s="544"/>
      <c r="G416" s="475"/>
      <c r="H416" s="475"/>
      <c r="J416" s="475"/>
      <c r="L416" s="475"/>
    </row>
    <row r="417" spans="3:12" ht="15">
      <c r="C417" s="544"/>
      <c r="G417" s="475"/>
      <c r="H417" s="475"/>
      <c r="J417" s="475"/>
      <c r="L417" s="475"/>
    </row>
    <row r="418" spans="3:12" ht="15">
      <c r="C418" s="544"/>
      <c r="G418" s="475"/>
      <c r="H418" s="475"/>
      <c r="J418" s="475"/>
      <c r="L418" s="475"/>
    </row>
    <row r="419" spans="3:12" ht="15">
      <c r="C419" s="544"/>
      <c r="G419" s="475"/>
      <c r="H419" s="475"/>
      <c r="J419" s="475"/>
      <c r="L419" s="475"/>
    </row>
    <row r="420" spans="3:12" ht="15">
      <c r="C420" s="544"/>
      <c r="G420" s="475"/>
      <c r="H420" s="475"/>
      <c r="J420" s="475"/>
      <c r="L420" s="475"/>
    </row>
    <row r="421" spans="3:12" ht="15">
      <c r="C421" s="544"/>
      <c r="G421" s="475"/>
      <c r="H421" s="475"/>
      <c r="J421" s="475"/>
      <c r="L421" s="475"/>
    </row>
    <row r="422" spans="3:12" ht="15">
      <c r="C422" s="544"/>
      <c r="G422" s="475"/>
      <c r="H422" s="475"/>
      <c r="J422" s="475"/>
      <c r="L422" s="475"/>
    </row>
    <row r="423" spans="3:12" ht="15">
      <c r="C423" s="544"/>
      <c r="G423" s="475"/>
      <c r="H423" s="475"/>
      <c r="J423" s="475"/>
      <c r="L423" s="475"/>
    </row>
    <row r="424" spans="3:12" ht="15">
      <c r="C424" s="544"/>
      <c r="G424" s="475"/>
      <c r="H424" s="475"/>
      <c r="J424" s="475"/>
      <c r="L424" s="475"/>
    </row>
    <row r="425" spans="3:12" ht="15">
      <c r="C425" s="544"/>
      <c r="G425" s="475"/>
      <c r="H425" s="475"/>
      <c r="J425" s="475"/>
      <c r="L425" s="475"/>
    </row>
    <row r="426" spans="3:12" ht="15">
      <c r="C426" s="544"/>
      <c r="G426" s="475"/>
      <c r="H426" s="475"/>
      <c r="J426" s="475"/>
      <c r="L426" s="475"/>
    </row>
    <row r="427" spans="3:12" ht="15">
      <c r="C427" s="544"/>
      <c r="G427" s="475"/>
      <c r="H427" s="475"/>
      <c r="J427" s="475"/>
      <c r="L427" s="475"/>
    </row>
    <row r="428" spans="3:12" ht="15">
      <c r="C428" s="544"/>
      <c r="G428" s="475"/>
      <c r="H428" s="475"/>
      <c r="J428" s="475"/>
      <c r="L428" s="475"/>
    </row>
    <row r="429" spans="3:12" ht="15">
      <c r="C429" s="544"/>
      <c r="G429" s="475"/>
      <c r="H429" s="475"/>
      <c r="J429" s="475"/>
      <c r="L429" s="475"/>
    </row>
    <row r="430" spans="3:12" ht="15">
      <c r="C430" s="544"/>
      <c r="G430" s="475"/>
      <c r="H430" s="475"/>
      <c r="J430" s="475"/>
      <c r="L430" s="475"/>
    </row>
    <row r="431" spans="3:12" ht="15">
      <c r="C431" s="544"/>
      <c r="G431" s="475"/>
      <c r="H431" s="475"/>
      <c r="J431" s="475"/>
      <c r="L431" s="475"/>
    </row>
    <row r="432" spans="3:12" ht="15">
      <c r="C432" s="544"/>
      <c r="G432" s="475"/>
      <c r="H432" s="475"/>
      <c r="J432" s="475"/>
      <c r="L432" s="475"/>
    </row>
    <row r="433" spans="3:12" ht="15">
      <c r="C433" s="544"/>
      <c r="G433" s="475"/>
      <c r="H433" s="475"/>
      <c r="J433" s="475"/>
      <c r="L433" s="475"/>
    </row>
    <row r="434" spans="3:12" ht="15">
      <c r="C434" s="544"/>
      <c r="G434" s="475"/>
      <c r="H434" s="475"/>
      <c r="J434" s="475"/>
      <c r="L434" s="475"/>
    </row>
    <row r="435" spans="3:12" ht="15">
      <c r="C435" s="544"/>
      <c r="G435" s="475"/>
      <c r="H435" s="475"/>
      <c r="J435" s="475"/>
      <c r="L435" s="475"/>
    </row>
    <row r="436" spans="3:12" ht="15">
      <c r="C436" s="544"/>
      <c r="G436" s="475"/>
      <c r="H436" s="475"/>
      <c r="J436" s="475"/>
      <c r="L436" s="475"/>
    </row>
    <row r="437" spans="3:12" ht="15">
      <c r="C437" s="544"/>
      <c r="G437" s="475"/>
      <c r="H437" s="475"/>
      <c r="J437" s="475"/>
      <c r="L437" s="475"/>
    </row>
    <row r="438" spans="3:12" ht="15">
      <c r="C438" s="544"/>
      <c r="G438" s="475"/>
      <c r="H438" s="475"/>
      <c r="J438" s="475"/>
      <c r="L438" s="475"/>
    </row>
    <row r="439" spans="3:12" ht="15">
      <c r="C439" s="544"/>
      <c r="G439" s="475"/>
      <c r="H439" s="475"/>
      <c r="J439" s="475"/>
      <c r="L439" s="475"/>
    </row>
    <row r="440" spans="3:12" ht="15">
      <c r="C440" s="544"/>
      <c r="G440" s="475"/>
      <c r="H440" s="475"/>
      <c r="J440" s="475"/>
      <c r="L440" s="475"/>
    </row>
    <row r="441" spans="3:12" ht="15">
      <c r="C441" s="544"/>
      <c r="G441" s="475"/>
      <c r="H441" s="475"/>
      <c r="J441" s="475"/>
      <c r="L441" s="475"/>
    </row>
  </sheetData>
  <sheetProtection/>
  <mergeCells count="18">
    <mergeCell ref="B154:C154"/>
    <mergeCell ref="B74:C74"/>
    <mergeCell ref="D1:H1"/>
    <mergeCell ref="D3:H3"/>
    <mergeCell ref="B6:C6"/>
    <mergeCell ref="B14:C14"/>
    <mergeCell ref="B15:C15"/>
    <mergeCell ref="D2:H2"/>
    <mergeCell ref="B81:C81"/>
    <mergeCell ref="B82:C82"/>
    <mergeCell ref="B98:C98"/>
    <mergeCell ref="AF1:AH1"/>
    <mergeCell ref="AJ1:AO1"/>
    <mergeCell ref="AF2:AH2"/>
    <mergeCell ref="AJ2:AO2"/>
    <mergeCell ref="AM6:AN6"/>
    <mergeCell ref="AD6:AL6"/>
    <mergeCell ref="B51:C51"/>
  </mergeCells>
  <printOptions/>
  <pageMargins left="0.1" right="0.01" top="0.25" bottom="0.25" header="0.3" footer="0.3"/>
  <pageSetup fitToHeight="6" fitToWidth="1" horizontalDpi="600" verticalDpi="600" orientation="landscape" paperSize="5" scale="37"/>
  <headerFooter>
    <oddHeader>&amp;C&amp;"-,Bold"&amp;14PLAN ANNUEL D'OPÉRATION</oddHeader>
    <oddFooter>&amp;R&amp;10&amp;P\&amp;N</oddFooter>
  </headerFooter>
  <legacyDrawing r:id="rId2"/>
</worksheet>
</file>

<file path=xl/worksheets/sheet2.xml><?xml version="1.0" encoding="utf-8"?>
<worksheet xmlns="http://schemas.openxmlformats.org/spreadsheetml/2006/main" xmlns:r="http://schemas.openxmlformats.org/officeDocument/2006/relationships">
  <dimension ref="A1:DD564"/>
  <sheetViews>
    <sheetView showGridLines="0" zoomScalePageLayoutView="0" workbookViewId="0" topLeftCell="A7">
      <selection activeCell="B130" sqref="B130"/>
    </sheetView>
  </sheetViews>
  <sheetFormatPr defaultColWidth="11.421875" defaultRowHeight="15"/>
  <cols>
    <col min="1" max="1" width="20.421875" style="0" customWidth="1"/>
    <col min="2" max="2" width="73.7109375" style="0" customWidth="1"/>
    <col min="3" max="3" width="11.00390625" style="0" hidden="1" customWidth="1"/>
    <col min="4" max="4" width="10.421875" style="0" hidden="1" customWidth="1"/>
    <col min="5" max="10" width="9.7109375" style="0" customWidth="1"/>
  </cols>
  <sheetData>
    <row r="1" spans="3:8" ht="26.25" customHeight="1" hidden="1">
      <c r="C1" s="704" t="e">
        <f>#REF!</f>
        <v>#REF!</v>
      </c>
      <c r="D1" s="704"/>
      <c r="E1" s="704"/>
      <c r="F1" s="704"/>
      <c r="G1" s="704"/>
      <c r="H1" s="704"/>
    </row>
    <row r="2" spans="3:8" ht="29.25" customHeight="1" hidden="1">
      <c r="C2" s="704" t="e">
        <f>#REF!</f>
        <v>#REF!</v>
      </c>
      <c r="D2" s="704"/>
      <c r="E2" s="704"/>
      <c r="F2" s="704"/>
      <c r="G2" s="704"/>
      <c r="H2" s="704"/>
    </row>
    <row r="3" spans="3:8" ht="26.25" customHeight="1" hidden="1">
      <c r="C3" s="704" t="e">
        <f>#REF!</f>
        <v>#REF!</v>
      </c>
      <c r="D3" s="704"/>
      <c r="E3" s="4"/>
      <c r="F3" s="4"/>
      <c r="G3" s="4"/>
      <c r="H3" s="4"/>
    </row>
    <row r="4" ht="15" hidden="1"/>
    <row r="5" ht="15" hidden="1"/>
    <row r="6" spans="1:10" s="2" customFormat="1" ht="45.75" customHeight="1" hidden="1">
      <c r="A6" s="1"/>
      <c r="B6" s="542" t="s">
        <v>41</v>
      </c>
      <c r="C6" s="1" t="s">
        <v>5</v>
      </c>
      <c r="D6" s="1" t="s">
        <v>6</v>
      </c>
      <c r="E6" s="705"/>
      <c r="F6" s="705"/>
      <c r="G6" s="705"/>
      <c r="H6" s="705"/>
      <c r="I6" s="705"/>
      <c r="J6" s="706"/>
    </row>
    <row r="7" spans="1:16" s="10" customFormat="1" ht="31.5" customHeight="1">
      <c r="A7" s="5"/>
      <c r="B7" s="5" t="s">
        <v>53</v>
      </c>
      <c r="C7" s="24"/>
      <c r="D7" s="24"/>
      <c r="E7" s="24" t="s">
        <v>54</v>
      </c>
      <c r="F7" s="24" t="s">
        <v>153</v>
      </c>
      <c r="G7" s="24" t="s">
        <v>55</v>
      </c>
      <c r="H7" s="24" t="s">
        <v>56</v>
      </c>
      <c r="I7" s="24" t="s">
        <v>57</v>
      </c>
      <c r="J7" s="24" t="s">
        <v>58</v>
      </c>
      <c r="K7" s="24" t="s">
        <v>59</v>
      </c>
      <c r="L7" s="24" t="s">
        <v>156</v>
      </c>
      <c r="M7" s="24" t="s">
        <v>60</v>
      </c>
      <c r="N7" s="24" t="s">
        <v>158</v>
      </c>
      <c r="O7" s="24" t="s">
        <v>159</v>
      </c>
      <c r="P7" s="24" t="s">
        <v>160</v>
      </c>
    </row>
    <row r="8" spans="1:16" s="10" customFormat="1" ht="32.25" customHeight="1">
      <c r="A8" s="18" t="s">
        <v>607</v>
      </c>
      <c r="B8" s="547"/>
      <c r="C8" s="13"/>
      <c r="D8" s="13"/>
      <c r="E8" s="13"/>
      <c r="F8" s="13"/>
      <c r="G8" s="13"/>
      <c r="H8" s="13"/>
      <c r="I8" s="13"/>
      <c r="J8" s="13"/>
      <c r="K8" s="13"/>
      <c r="L8" s="13"/>
      <c r="M8" s="13"/>
      <c r="N8" s="13"/>
      <c r="O8" s="13"/>
      <c r="P8" s="13"/>
    </row>
    <row r="9" spans="1:16" s="10" customFormat="1" ht="56.25" customHeight="1">
      <c r="A9" s="50" t="s">
        <v>608</v>
      </c>
      <c r="B9" s="548"/>
      <c r="C9" s="51" t="e">
        <f>C10+C70+C137</f>
        <v>#REF!</v>
      </c>
      <c r="D9" s="51" t="e">
        <f>#REF!-C9</f>
        <v>#REF!</v>
      </c>
      <c r="E9" s="51"/>
      <c r="F9" s="51"/>
      <c r="G9" s="51"/>
      <c r="H9" s="51"/>
      <c r="I9" s="51"/>
      <c r="J9" s="51"/>
      <c r="K9" s="51"/>
      <c r="L9" s="51"/>
      <c r="M9" s="51"/>
      <c r="N9" s="51"/>
      <c r="O9" s="51"/>
      <c r="P9" s="51"/>
    </row>
    <row r="10" spans="1:16" s="10" customFormat="1" ht="37.5" customHeight="1">
      <c r="A10" s="696" t="s">
        <v>467</v>
      </c>
      <c r="B10" s="697"/>
      <c r="C10" s="19" t="e">
        <f>C11+C41+C63</f>
        <v>#REF!</v>
      </c>
      <c r="D10" s="199" t="e">
        <f>#REF!-C10</f>
        <v>#REF!</v>
      </c>
      <c r="E10" s="199"/>
      <c r="F10" s="199"/>
      <c r="G10" s="199"/>
      <c r="H10" s="199"/>
      <c r="I10" s="199"/>
      <c r="J10" s="199"/>
      <c r="K10" s="199"/>
      <c r="L10" s="199"/>
      <c r="M10" s="199"/>
      <c r="N10" s="199"/>
      <c r="O10" s="199"/>
      <c r="P10" s="199"/>
    </row>
    <row r="11" spans="1:16" s="10" customFormat="1" ht="30.75" customHeight="1">
      <c r="A11" s="698" t="s">
        <v>215</v>
      </c>
      <c r="B11" s="699"/>
      <c r="C11" s="55" t="e">
        <f>C12+C26+C29+#REF!</f>
        <v>#REF!</v>
      </c>
      <c r="D11" s="55" t="e">
        <f>#REF!-C11</f>
        <v>#REF!</v>
      </c>
      <c r="E11" s="55"/>
      <c r="F11" s="55"/>
      <c r="G11" s="55"/>
      <c r="H11" s="55"/>
      <c r="I11" s="55"/>
      <c r="J11" s="55"/>
      <c r="K11" s="55"/>
      <c r="L11" s="55"/>
      <c r="M11" s="55"/>
      <c r="N11" s="55"/>
      <c r="O11" s="55"/>
      <c r="P11" s="55"/>
    </row>
    <row r="12" spans="1:16" s="10" customFormat="1" ht="27" customHeight="1">
      <c r="A12" s="83" t="s">
        <v>16</v>
      </c>
      <c r="B12" s="137" t="s">
        <v>216</v>
      </c>
      <c r="C12" s="156" t="e">
        <f>C13+C14+C15+C16+C17+C18+C19+C22+C23+C24+#REF!</f>
        <v>#REF!</v>
      </c>
      <c r="D12" s="93"/>
      <c r="E12" s="156"/>
      <c r="F12" s="156"/>
      <c r="G12" s="156"/>
      <c r="H12" s="156"/>
      <c r="I12" s="156"/>
      <c r="J12" s="156"/>
      <c r="K12" s="156"/>
      <c r="L12" s="156"/>
      <c r="M12" s="156"/>
      <c r="N12" s="156"/>
      <c r="O12" s="156"/>
      <c r="P12" s="156"/>
    </row>
    <row r="13" spans="1:16" s="10" customFormat="1" ht="28.5" customHeight="1">
      <c r="A13" s="61" t="s">
        <v>0</v>
      </c>
      <c r="B13" s="139" t="s">
        <v>217</v>
      </c>
      <c r="C13" s="117">
        <v>84346.5</v>
      </c>
      <c r="D13" s="112" t="e">
        <f>#REF!-C13</f>
        <v>#REF!</v>
      </c>
      <c r="E13" s="560"/>
      <c r="F13" s="40"/>
      <c r="G13" s="40"/>
      <c r="H13" s="40"/>
      <c r="I13" s="40"/>
      <c r="J13" s="40"/>
      <c r="K13" s="40"/>
      <c r="L13" s="40"/>
      <c r="M13" s="40"/>
      <c r="N13" s="40"/>
      <c r="O13" s="40"/>
      <c r="P13" s="40"/>
    </row>
    <row r="14" spans="1:16" s="10" customFormat="1" ht="26.25" customHeight="1">
      <c r="A14" s="62" t="s">
        <v>1</v>
      </c>
      <c r="B14" s="63" t="s">
        <v>250</v>
      </c>
      <c r="C14" s="14"/>
      <c r="D14" s="112" t="e">
        <f>#REF!-C14</f>
        <v>#REF!</v>
      </c>
      <c r="E14" s="14"/>
      <c r="F14" s="14"/>
      <c r="G14" s="14"/>
      <c r="H14" s="14"/>
      <c r="I14" s="14"/>
      <c r="J14" s="14"/>
      <c r="K14" s="14"/>
      <c r="L14" s="14"/>
      <c r="M14" s="14"/>
      <c r="N14" s="14"/>
      <c r="O14" s="14"/>
      <c r="P14" s="14"/>
    </row>
    <row r="15" spans="1:16" s="10" customFormat="1" ht="25.5" customHeight="1">
      <c r="A15" s="64" t="s">
        <v>100</v>
      </c>
      <c r="B15" s="65" t="s">
        <v>344</v>
      </c>
      <c r="C15" s="14"/>
      <c r="D15" s="112" t="e">
        <f>#REF!-C15</f>
        <v>#REF!</v>
      </c>
      <c r="E15" s="14"/>
      <c r="F15" s="14"/>
      <c r="G15" s="14"/>
      <c r="H15" s="14"/>
      <c r="I15" s="14"/>
      <c r="J15" s="14"/>
      <c r="K15" s="14"/>
      <c r="L15" s="14"/>
      <c r="M15" s="14"/>
      <c r="N15" s="14"/>
      <c r="O15" s="14"/>
      <c r="P15" s="14"/>
    </row>
    <row r="16" spans="1:16" s="10" customFormat="1" ht="26.25" customHeight="1">
      <c r="A16" s="64" t="s">
        <v>101</v>
      </c>
      <c r="B16" s="65" t="s">
        <v>506</v>
      </c>
      <c r="C16" s="410"/>
      <c r="D16" s="112" t="e">
        <f>#REF!-C16</f>
        <v>#REF!</v>
      </c>
      <c r="E16" s="14"/>
      <c r="F16" s="561"/>
      <c r="G16" s="14"/>
      <c r="H16" s="14"/>
      <c r="I16" s="14"/>
      <c r="J16" s="14"/>
      <c r="K16" s="14"/>
      <c r="L16" s="14"/>
      <c r="M16" s="14"/>
      <c r="N16" s="14"/>
      <c r="O16" s="14"/>
      <c r="P16" s="14"/>
    </row>
    <row r="17" spans="1:16" s="10" customFormat="1" ht="26.25" customHeight="1">
      <c r="A17" s="64" t="s">
        <v>102</v>
      </c>
      <c r="B17" s="63" t="s">
        <v>219</v>
      </c>
      <c r="C17" s="14"/>
      <c r="D17" s="112" t="e">
        <f>#REF!-C17</f>
        <v>#REF!</v>
      </c>
      <c r="E17" s="14"/>
      <c r="F17" s="14"/>
      <c r="G17" s="14"/>
      <c r="H17" s="14"/>
      <c r="I17" s="14"/>
      <c r="J17" s="14"/>
      <c r="K17" s="14"/>
      <c r="L17" s="14"/>
      <c r="M17" s="14"/>
      <c r="N17" s="14"/>
      <c r="O17" s="14"/>
      <c r="P17" s="14"/>
    </row>
    <row r="18" spans="1:16" s="10" customFormat="1" ht="20.25" customHeight="1">
      <c r="A18" s="64" t="s">
        <v>103</v>
      </c>
      <c r="B18" s="63" t="s">
        <v>220</v>
      </c>
      <c r="C18" s="112"/>
      <c r="D18" s="112" t="e">
        <f>#REF!-C18</f>
        <v>#REF!</v>
      </c>
      <c r="E18" s="562"/>
      <c r="F18" s="562"/>
      <c r="G18" s="562"/>
      <c r="H18" s="562"/>
      <c r="I18" s="562"/>
      <c r="J18" s="562"/>
      <c r="K18" s="562"/>
      <c r="L18" s="562"/>
      <c r="M18" s="562"/>
      <c r="N18" s="562"/>
      <c r="O18" s="562"/>
      <c r="P18" s="562"/>
    </row>
    <row r="19" spans="1:16" s="10" customFormat="1" ht="20.25" customHeight="1">
      <c r="A19" s="59" t="s">
        <v>165</v>
      </c>
      <c r="B19" s="28" t="s">
        <v>345</v>
      </c>
      <c r="C19" s="424">
        <v>72000</v>
      </c>
      <c r="D19" s="112" t="e">
        <f>#REF!-C19</f>
        <v>#REF!</v>
      </c>
      <c r="E19" s="561"/>
      <c r="F19" s="561"/>
      <c r="G19" s="561"/>
      <c r="H19" s="561"/>
      <c r="I19" s="561"/>
      <c r="J19" s="561"/>
      <c r="K19" s="561"/>
      <c r="L19" s="561"/>
      <c r="M19" s="561"/>
      <c r="N19" s="561"/>
      <c r="O19" s="561"/>
      <c r="P19" s="561"/>
    </row>
    <row r="20" spans="1:16" s="10" customFormat="1" ht="24.75" customHeight="1">
      <c r="A20" s="59" t="s">
        <v>166</v>
      </c>
      <c r="B20" s="28" t="s">
        <v>479</v>
      </c>
      <c r="C20" s="196"/>
      <c r="D20" s="112">
        <v>57600</v>
      </c>
      <c r="E20" s="14"/>
      <c r="F20" s="14"/>
      <c r="G20" s="14"/>
      <c r="H20" s="14"/>
      <c r="I20" s="561"/>
      <c r="J20" s="561"/>
      <c r="K20" s="561"/>
      <c r="L20" s="561"/>
      <c r="M20" s="561"/>
      <c r="N20" s="561"/>
      <c r="O20" s="561"/>
      <c r="P20" s="561"/>
    </row>
    <row r="21" spans="1:16" s="10" customFormat="1" ht="28.5" customHeight="1">
      <c r="A21" s="59" t="s">
        <v>167</v>
      </c>
      <c r="B21" s="549" t="s">
        <v>497</v>
      </c>
      <c r="C21" s="379"/>
      <c r="D21" s="112">
        <v>51600</v>
      </c>
      <c r="E21" s="379"/>
      <c r="F21" s="379"/>
      <c r="G21" s="14"/>
      <c r="H21" s="561"/>
      <c r="I21" s="561"/>
      <c r="J21" s="561"/>
      <c r="K21" s="561"/>
      <c r="L21" s="561"/>
      <c r="M21" s="561"/>
      <c r="N21" s="561"/>
      <c r="O21" s="561"/>
      <c r="P21" s="563"/>
    </row>
    <row r="22" spans="1:16" s="10" customFormat="1" ht="27.75" customHeight="1">
      <c r="A22" s="64" t="s">
        <v>129</v>
      </c>
      <c r="B22" s="171" t="s">
        <v>259</v>
      </c>
      <c r="C22" s="14"/>
      <c r="D22" s="112">
        <v>18000</v>
      </c>
      <c r="E22" s="14"/>
      <c r="F22" s="561"/>
      <c r="G22" s="561"/>
      <c r="H22" s="561"/>
      <c r="I22" s="561"/>
      <c r="J22" s="561"/>
      <c r="K22" s="561"/>
      <c r="L22" s="14"/>
      <c r="M22" s="14"/>
      <c r="N22" s="14"/>
      <c r="O22" s="14"/>
      <c r="P22" s="14"/>
    </row>
    <row r="23" spans="1:16" s="10" customFormat="1" ht="32.25" customHeight="1">
      <c r="A23" s="64" t="s">
        <v>268</v>
      </c>
      <c r="B23" s="171" t="s">
        <v>270</v>
      </c>
      <c r="C23" s="14"/>
      <c r="D23" s="112">
        <v>25000</v>
      </c>
      <c r="E23" s="14"/>
      <c r="F23" s="14"/>
      <c r="G23" s="14"/>
      <c r="H23" s="43"/>
      <c r="I23" s="43"/>
      <c r="J23" s="14"/>
      <c r="K23" s="14"/>
      <c r="L23" s="561"/>
      <c r="M23" s="14"/>
      <c r="N23" s="14"/>
      <c r="O23" s="14"/>
      <c r="P23" s="14"/>
    </row>
    <row r="24" spans="1:16" s="10" customFormat="1" ht="29.25" customHeight="1">
      <c r="A24" s="64" t="s">
        <v>269</v>
      </c>
      <c r="B24" s="171" t="s">
        <v>271</v>
      </c>
      <c r="C24" s="14"/>
      <c r="D24" s="112" t="e">
        <f>#REF!-C24</f>
        <v>#REF!</v>
      </c>
      <c r="E24" s="14"/>
      <c r="F24" s="14"/>
      <c r="G24" s="14"/>
      <c r="H24" s="43"/>
      <c r="I24" s="43"/>
      <c r="J24" s="14"/>
      <c r="K24" s="14"/>
      <c r="L24" s="14"/>
      <c r="M24" s="561"/>
      <c r="N24" s="14"/>
      <c r="O24" s="14"/>
      <c r="P24" s="14"/>
    </row>
    <row r="25" spans="1:16" s="10" customFormat="1" ht="25.5" customHeight="1">
      <c r="A25" s="64" t="s">
        <v>491</v>
      </c>
      <c r="B25" s="171" t="s">
        <v>536</v>
      </c>
      <c r="C25" s="14"/>
      <c r="D25" s="112">
        <v>19200</v>
      </c>
      <c r="E25" s="14"/>
      <c r="F25" s="14"/>
      <c r="G25" s="14"/>
      <c r="H25" s="561"/>
      <c r="I25" s="561"/>
      <c r="J25" s="561"/>
      <c r="K25" s="561"/>
      <c r="L25" s="561"/>
      <c r="M25" s="561"/>
      <c r="N25" s="561"/>
      <c r="O25" s="14"/>
      <c r="P25" s="14"/>
    </row>
    <row r="26" spans="1:16" s="10" customFormat="1" ht="37.5" customHeight="1">
      <c r="A26" s="84" t="s">
        <v>17</v>
      </c>
      <c r="B26" s="137" t="s">
        <v>346</v>
      </c>
      <c r="C26" s="96"/>
      <c r="D26" s="96"/>
      <c r="E26" s="97"/>
      <c r="F26" s="97"/>
      <c r="G26" s="97"/>
      <c r="H26" s="97"/>
      <c r="I26" s="97"/>
      <c r="J26" s="97"/>
      <c r="K26" s="97"/>
      <c r="L26" s="97"/>
      <c r="M26" s="97"/>
      <c r="N26" s="97"/>
      <c r="O26" s="97"/>
      <c r="P26" s="97"/>
    </row>
    <row r="27" spans="1:16" s="10" customFormat="1" ht="30.75" customHeight="1">
      <c r="A27" s="66" t="s">
        <v>11</v>
      </c>
      <c r="B27" s="121" t="s">
        <v>221</v>
      </c>
      <c r="C27" s="14"/>
      <c r="D27" s="14"/>
      <c r="E27" s="14"/>
      <c r="F27" s="14"/>
      <c r="G27" s="14"/>
      <c r="H27" s="14"/>
      <c r="I27" s="14"/>
      <c r="J27" s="14"/>
      <c r="K27" s="14"/>
      <c r="L27" s="14"/>
      <c r="M27" s="14"/>
      <c r="N27" s="14"/>
      <c r="O27" s="14"/>
      <c r="P27" s="14"/>
    </row>
    <row r="28" spans="1:16" s="31" customFormat="1" ht="32.25" customHeight="1">
      <c r="A28" s="66" t="s">
        <v>2</v>
      </c>
      <c r="B28" s="123" t="s">
        <v>222</v>
      </c>
      <c r="C28" s="14">
        <v>0</v>
      </c>
      <c r="D28" s="14"/>
      <c r="E28" s="14"/>
      <c r="F28" s="14"/>
      <c r="G28" s="14"/>
      <c r="H28" s="43"/>
      <c r="I28" s="43"/>
      <c r="J28" s="43"/>
      <c r="K28" s="43"/>
      <c r="L28" s="43"/>
      <c r="M28" s="43"/>
      <c r="N28" s="43"/>
      <c r="O28" s="43"/>
      <c r="P28" s="43"/>
    </row>
    <row r="29" spans="1:16" s="31" customFormat="1" ht="32.25" customHeight="1">
      <c r="A29" s="83" t="s">
        <v>18</v>
      </c>
      <c r="B29" s="137" t="s">
        <v>223</v>
      </c>
      <c r="C29" s="97" t="e">
        <f>C30+C31+#REF!+#REF!</f>
        <v>#REF!</v>
      </c>
      <c r="D29" s="97" t="e">
        <f>D30+D31+#REF!+#REF!</f>
        <v>#REF!</v>
      </c>
      <c r="E29" s="97"/>
      <c r="F29" s="97"/>
      <c r="G29" s="97"/>
      <c r="H29" s="97"/>
      <c r="I29" s="97"/>
      <c r="J29" s="97"/>
      <c r="K29" s="97"/>
      <c r="L29" s="97"/>
      <c r="M29" s="97"/>
      <c r="N29" s="97"/>
      <c r="O29" s="97"/>
      <c r="P29" s="97"/>
    </row>
    <row r="30" spans="1:16" s="31" customFormat="1" ht="30.75" customHeight="1">
      <c r="A30" s="64" t="s">
        <v>3</v>
      </c>
      <c r="B30" s="120" t="s">
        <v>224</v>
      </c>
      <c r="C30" s="14"/>
      <c r="D30" s="112" t="e">
        <f>#REF!-C30</f>
        <v>#REF!</v>
      </c>
      <c r="E30" s="14"/>
      <c r="F30" s="14"/>
      <c r="G30" s="14"/>
      <c r="H30" s="14"/>
      <c r="I30" s="14"/>
      <c r="J30" s="562"/>
      <c r="K30" s="14"/>
      <c r="L30" s="14"/>
      <c r="M30" s="14"/>
      <c r="N30" s="14"/>
      <c r="O30" s="14"/>
      <c r="P30" s="14"/>
    </row>
    <row r="31" spans="1:16" s="31" customFormat="1" ht="26.25" customHeight="1">
      <c r="A31" s="64" t="s">
        <v>4</v>
      </c>
      <c r="B31" s="124" t="s">
        <v>225</v>
      </c>
      <c r="C31" s="14"/>
      <c r="D31" s="112" t="e">
        <f>#REF!-C31</f>
        <v>#REF!</v>
      </c>
      <c r="E31" s="14"/>
      <c r="F31" s="14"/>
      <c r="G31" s="14"/>
      <c r="H31" s="14"/>
      <c r="I31" s="14"/>
      <c r="J31" s="562"/>
      <c r="K31" s="14"/>
      <c r="L31" s="14"/>
      <c r="M31" s="14"/>
      <c r="N31" s="14"/>
      <c r="O31" s="14"/>
      <c r="P31" s="14"/>
    </row>
    <row r="32" spans="1:73" s="10" customFormat="1" ht="28.5" customHeight="1">
      <c r="A32" s="83" t="s">
        <v>19</v>
      </c>
      <c r="B32" s="137" t="s">
        <v>227</v>
      </c>
      <c r="C32" s="137" t="s">
        <v>227</v>
      </c>
      <c r="D32" s="96"/>
      <c r="E32" s="97">
        <f>E33+E34+E37+E38</f>
        <v>0</v>
      </c>
      <c r="F32" s="97">
        <f>F33+F34+F37+F38</f>
        <v>0</v>
      </c>
      <c r="G32" s="455"/>
      <c r="H32" s="489"/>
      <c r="I32" s="96"/>
      <c r="J32" s="521"/>
      <c r="K32" s="97">
        <f>K33+K34+K37+K38</f>
        <v>0</v>
      </c>
      <c r="L32" s="455"/>
      <c r="M32" s="97">
        <f>M33+M34+M37+M38</f>
        <v>0</v>
      </c>
      <c r="N32" s="97">
        <f>N33+N34+N37+N38</f>
        <v>0</v>
      </c>
      <c r="O32" s="97">
        <f>O33+O34+O37+O38</f>
        <v>0</v>
      </c>
      <c r="P32" s="97">
        <f>P33+P34+P37+P38</f>
        <v>0</v>
      </c>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row>
    <row r="33" spans="1:16" s="31" customFormat="1" ht="32.25" customHeight="1">
      <c r="A33" s="65" t="s">
        <v>13</v>
      </c>
      <c r="B33" s="67" t="s">
        <v>349</v>
      </c>
      <c r="C33" s="14"/>
      <c r="D33" s="112" t="e">
        <f>#REF!-C33</f>
        <v>#REF!</v>
      </c>
      <c r="E33" s="112"/>
      <c r="F33" s="112"/>
      <c r="G33" s="112"/>
      <c r="H33" s="112"/>
      <c r="I33" s="112"/>
      <c r="J33" s="112"/>
      <c r="K33" s="112"/>
      <c r="L33" s="112"/>
      <c r="M33" s="112"/>
      <c r="N33" s="112"/>
      <c r="O33" s="112"/>
      <c r="P33" s="112"/>
    </row>
    <row r="34" spans="1:16" s="31" customFormat="1" ht="31.5" customHeight="1">
      <c r="A34" s="60" t="s">
        <v>170</v>
      </c>
      <c r="B34" s="85" t="s">
        <v>350</v>
      </c>
      <c r="C34" s="14"/>
      <c r="D34" s="112" t="e">
        <f>#REF!-C34</f>
        <v>#REF!</v>
      </c>
      <c r="E34" s="14"/>
      <c r="F34" s="14"/>
      <c r="G34" s="14"/>
      <c r="H34" s="14"/>
      <c r="I34" s="14"/>
      <c r="J34" s="14"/>
      <c r="K34" s="14"/>
      <c r="L34" s="14"/>
      <c r="M34" s="14"/>
      <c r="N34" s="14"/>
      <c r="O34" s="14"/>
      <c r="P34" s="14"/>
    </row>
    <row r="35" spans="1:16" s="31" customFormat="1" ht="37.5" customHeight="1">
      <c r="A35" s="60" t="s">
        <v>171</v>
      </c>
      <c r="B35" s="85" t="s">
        <v>351</v>
      </c>
      <c r="C35" s="14"/>
      <c r="D35" s="112" t="e">
        <f>#REF!-C35</f>
        <v>#REF!</v>
      </c>
      <c r="E35" s="14"/>
      <c r="F35" s="14"/>
      <c r="G35" s="14"/>
      <c r="H35" s="561"/>
      <c r="I35" s="14"/>
      <c r="J35" s="561"/>
      <c r="K35" s="14"/>
      <c r="L35" s="14"/>
      <c r="M35" s="14"/>
      <c r="N35" s="14"/>
      <c r="O35" s="14"/>
      <c r="P35" s="561"/>
    </row>
    <row r="36" spans="1:16" s="31" customFormat="1" ht="33" customHeight="1">
      <c r="A36" s="68" t="s">
        <v>111</v>
      </c>
      <c r="B36" s="121" t="s">
        <v>249</v>
      </c>
      <c r="C36" s="14"/>
      <c r="D36" s="112" t="e">
        <f>#REF!-C36</f>
        <v>#REF!</v>
      </c>
      <c r="E36" s="14"/>
      <c r="F36" s="14"/>
      <c r="G36" s="14"/>
      <c r="H36" s="14"/>
      <c r="I36" s="14"/>
      <c r="J36" s="14"/>
      <c r="K36" s="14"/>
      <c r="L36" s="561"/>
      <c r="M36" s="14"/>
      <c r="N36" s="14"/>
      <c r="O36" s="14"/>
      <c r="P36" s="14"/>
    </row>
    <row r="37" spans="1:16" s="31" customFormat="1" ht="44.25" customHeight="1">
      <c r="A37" s="68" t="s">
        <v>112</v>
      </c>
      <c r="B37" s="121" t="s">
        <v>248</v>
      </c>
      <c r="C37" s="196"/>
      <c r="D37" s="112" t="e">
        <f>#REF!-C37</f>
        <v>#REF!</v>
      </c>
      <c r="E37" s="112"/>
      <c r="F37" s="112"/>
      <c r="G37" s="112"/>
      <c r="H37" s="112"/>
      <c r="I37" s="112"/>
      <c r="J37" s="112"/>
      <c r="K37" s="112"/>
      <c r="L37" s="112"/>
      <c r="M37" s="112"/>
      <c r="N37" s="112"/>
      <c r="O37" s="112"/>
      <c r="P37" s="112"/>
    </row>
    <row r="38" spans="1:16" s="31" customFormat="1" ht="27" customHeight="1">
      <c r="A38" s="86" t="s">
        <v>179</v>
      </c>
      <c r="B38" s="87" t="s">
        <v>247</v>
      </c>
      <c r="C38" s="196"/>
      <c r="D38" s="112" t="e">
        <f>#REF!-C38</f>
        <v>#REF!</v>
      </c>
      <c r="E38" s="112"/>
      <c r="F38" s="112"/>
      <c r="G38" s="112"/>
      <c r="H38" s="112"/>
      <c r="I38" s="112"/>
      <c r="J38" s="112"/>
      <c r="K38" s="112"/>
      <c r="L38" s="112"/>
      <c r="M38" s="112"/>
      <c r="N38" s="112"/>
      <c r="O38" s="112"/>
      <c r="P38" s="112"/>
    </row>
    <row r="39" spans="1:16" s="31" customFormat="1" ht="19.5" customHeight="1">
      <c r="A39" s="86" t="s">
        <v>180</v>
      </c>
      <c r="B39" s="87" t="s">
        <v>272</v>
      </c>
      <c r="C39" s="196"/>
      <c r="D39" s="112" t="e">
        <f>#REF!-C39</f>
        <v>#REF!</v>
      </c>
      <c r="E39" s="14"/>
      <c r="F39" s="14"/>
      <c r="G39" s="561"/>
      <c r="H39" s="14"/>
      <c r="I39" s="14"/>
      <c r="J39" s="14"/>
      <c r="K39" s="14"/>
      <c r="L39" s="14"/>
      <c r="M39" s="14"/>
      <c r="N39" s="14"/>
      <c r="O39" s="561"/>
      <c r="P39" s="14"/>
    </row>
    <row r="40" spans="1:16" s="31" customFormat="1" ht="22.5" customHeight="1">
      <c r="A40" s="86" t="s">
        <v>203</v>
      </c>
      <c r="B40" s="87" t="s">
        <v>352</v>
      </c>
      <c r="C40" s="196"/>
      <c r="D40" s="112" t="e">
        <f>#REF!-C40</f>
        <v>#REF!</v>
      </c>
      <c r="E40" s="14"/>
      <c r="F40" s="14"/>
      <c r="G40" s="561"/>
      <c r="H40" s="14"/>
      <c r="I40" s="14"/>
      <c r="J40" s="14"/>
      <c r="K40" s="14"/>
      <c r="L40" s="14"/>
      <c r="M40" s="14"/>
      <c r="N40" s="14"/>
      <c r="O40" s="561"/>
      <c r="P40" s="14"/>
    </row>
    <row r="41" spans="1:16" s="31" customFormat="1" ht="26.25" customHeight="1">
      <c r="A41" s="684" t="s">
        <v>353</v>
      </c>
      <c r="B41" s="703"/>
      <c r="C41" s="185">
        <f>C42+C47</f>
        <v>51075.58</v>
      </c>
      <c r="D41" s="185" t="e">
        <f>D42+D47</f>
        <v>#REF!</v>
      </c>
      <c r="E41" s="185"/>
      <c r="F41" s="185"/>
      <c r="G41" s="185"/>
      <c r="H41" s="185"/>
      <c r="I41" s="185"/>
      <c r="J41" s="185"/>
      <c r="K41" s="185"/>
      <c r="L41" s="185"/>
      <c r="M41" s="185"/>
      <c r="N41" s="185"/>
      <c r="O41" s="185"/>
      <c r="P41" s="185"/>
    </row>
    <row r="42" spans="1:16" s="31" customFormat="1" ht="22.5" customHeight="1">
      <c r="A42" s="80" t="s">
        <v>20</v>
      </c>
      <c r="B42" s="125" t="s">
        <v>246</v>
      </c>
      <c r="C42" s="96"/>
      <c r="D42" s="96"/>
      <c r="E42" s="122"/>
      <c r="F42" s="122"/>
      <c r="G42" s="122"/>
      <c r="H42" s="122"/>
      <c r="I42" s="122"/>
      <c r="J42" s="122"/>
      <c r="K42" s="122"/>
      <c r="L42" s="122"/>
      <c r="M42" s="122"/>
      <c r="N42" s="122"/>
      <c r="O42" s="122"/>
      <c r="P42" s="122"/>
    </row>
    <row r="43" spans="1:16" s="31" customFormat="1" ht="20.25" customHeight="1">
      <c r="A43" s="64" t="s">
        <v>30</v>
      </c>
      <c r="B43" s="121" t="s">
        <v>228</v>
      </c>
      <c r="C43" s="14"/>
      <c r="D43" s="14"/>
      <c r="E43" s="112"/>
      <c r="F43" s="14"/>
      <c r="G43" s="14"/>
      <c r="H43" s="14"/>
      <c r="I43" s="14"/>
      <c r="J43" s="14"/>
      <c r="K43" s="14"/>
      <c r="L43" s="14"/>
      <c r="M43" s="14"/>
      <c r="N43" s="14"/>
      <c r="O43" s="14"/>
      <c r="P43" s="14"/>
    </row>
    <row r="44" spans="1:16" s="31" customFormat="1" ht="21.75" customHeight="1">
      <c r="A44" s="86" t="s">
        <v>534</v>
      </c>
      <c r="B44" s="425" t="s">
        <v>578</v>
      </c>
      <c r="C44" s="14"/>
      <c r="D44" s="14"/>
      <c r="E44" s="14"/>
      <c r="F44" s="14"/>
      <c r="G44" s="14"/>
      <c r="H44" s="14"/>
      <c r="I44" s="14"/>
      <c r="J44" s="14"/>
      <c r="K44" s="14"/>
      <c r="L44" s="14"/>
      <c r="M44" s="14"/>
      <c r="N44" s="14"/>
      <c r="O44" s="14"/>
      <c r="P44" s="14"/>
    </row>
    <row r="45" spans="1:16" s="31" customFormat="1" ht="21.75" customHeight="1">
      <c r="A45" s="86" t="s">
        <v>535</v>
      </c>
      <c r="B45" s="425" t="s">
        <v>579</v>
      </c>
      <c r="C45" s="14"/>
      <c r="D45" s="14"/>
      <c r="E45" s="112"/>
      <c r="F45" s="14"/>
      <c r="G45" s="14"/>
      <c r="H45" s="14"/>
      <c r="I45" s="14"/>
      <c r="J45" s="14"/>
      <c r="K45" s="14"/>
      <c r="L45" s="14"/>
      <c r="M45" s="14"/>
      <c r="N45" s="14"/>
      <c r="O45" s="14"/>
      <c r="P45" s="14"/>
    </row>
    <row r="46" spans="1:16" s="31" customFormat="1" ht="21.75" customHeight="1">
      <c r="A46" s="65" t="s">
        <v>31</v>
      </c>
      <c r="B46" s="63" t="s">
        <v>314</v>
      </c>
      <c r="C46" s="14"/>
      <c r="D46" s="14"/>
      <c r="E46" s="112"/>
      <c r="F46" s="14"/>
      <c r="G46" s="14"/>
      <c r="H46" s="14"/>
      <c r="I46" s="14"/>
      <c r="J46" s="14"/>
      <c r="K46" s="14"/>
      <c r="L46" s="14"/>
      <c r="M46" s="14"/>
      <c r="N46" s="14"/>
      <c r="O46" s="14"/>
      <c r="P46" s="14"/>
    </row>
    <row r="47" spans="1:16" s="31" customFormat="1" ht="23.25" customHeight="1">
      <c r="A47" s="80" t="s">
        <v>33</v>
      </c>
      <c r="B47" s="137" t="s">
        <v>354</v>
      </c>
      <c r="C47" s="97">
        <f>C48+C52+C53</f>
        <v>51075.58</v>
      </c>
      <c r="D47" s="97" t="e">
        <f>D48+D52+D53</f>
        <v>#REF!</v>
      </c>
      <c r="E47" s="97"/>
      <c r="F47" s="97"/>
      <c r="G47" s="97"/>
      <c r="H47" s="97"/>
      <c r="I47" s="97"/>
      <c r="J47" s="97"/>
      <c r="K47" s="97"/>
      <c r="L47" s="97"/>
      <c r="M47" s="97"/>
      <c r="N47" s="97"/>
      <c r="O47" s="97"/>
      <c r="P47" s="97"/>
    </row>
    <row r="48" spans="1:16" s="31" customFormat="1" ht="23.25" customHeight="1">
      <c r="A48" s="68" t="s">
        <v>32</v>
      </c>
      <c r="B48" s="69" t="s">
        <v>355</v>
      </c>
      <c r="C48" s="14"/>
      <c r="D48" s="112" t="e">
        <f>D49+D50+D51+D52</f>
        <v>#REF!</v>
      </c>
      <c r="E48" s="112"/>
      <c r="F48" s="112"/>
      <c r="G48" s="112"/>
      <c r="H48" s="112"/>
      <c r="I48" s="112"/>
      <c r="J48" s="112"/>
      <c r="K48" s="112"/>
      <c r="L48" s="112"/>
      <c r="M48" s="112"/>
      <c r="N48" s="112"/>
      <c r="O48" s="112"/>
      <c r="P48" s="112"/>
    </row>
    <row r="49" spans="1:16" s="31" customFormat="1" ht="23.25" customHeight="1">
      <c r="A49" s="88" t="s">
        <v>181</v>
      </c>
      <c r="B49" s="551" t="s">
        <v>163</v>
      </c>
      <c r="C49" s="14"/>
      <c r="D49" s="14" t="e">
        <f>#REF!-C49</f>
        <v>#REF!</v>
      </c>
      <c r="E49" s="14"/>
      <c r="F49" s="562"/>
      <c r="G49" s="14"/>
      <c r="H49" s="14"/>
      <c r="I49" s="14"/>
      <c r="J49" s="14"/>
      <c r="K49" s="14"/>
      <c r="L49" s="14"/>
      <c r="M49" s="14"/>
      <c r="N49" s="14"/>
      <c r="O49" s="14"/>
      <c r="P49" s="112"/>
    </row>
    <row r="50" spans="1:16" s="31" customFormat="1" ht="23.25" customHeight="1">
      <c r="A50" s="88" t="s">
        <v>182</v>
      </c>
      <c r="B50" s="551" t="s">
        <v>161</v>
      </c>
      <c r="C50" s="14"/>
      <c r="D50" s="14" t="e">
        <f>#REF!-C50</f>
        <v>#REF!</v>
      </c>
      <c r="E50" s="14"/>
      <c r="F50" s="562"/>
      <c r="G50" s="14"/>
      <c r="H50" s="14"/>
      <c r="I50" s="14"/>
      <c r="J50" s="14"/>
      <c r="K50" s="14"/>
      <c r="L50" s="14"/>
      <c r="M50" s="14"/>
      <c r="N50" s="14"/>
      <c r="O50" s="14"/>
      <c r="P50" s="112"/>
    </row>
    <row r="51" spans="1:16" s="31" customFormat="1" ht="32.25" customHeight="1">
      <c r="A51" s="88" t="s">
        <v>183</v>
      </c>
      <c r="B51" s="551" t="s">
        <v>356</v>
      </c>
      <c r="C51" s="14"/>
      <c r="D51" s="14">
        <v>9000</v>
      </c>
      <c r="E51" s="14"/>
      <c r="F51" s="562"/>
      <c r="G51" s="14"/>
      <c r="H51" s="14"/>
      <c r="I51" s="14"/>
      <c r="J51" s="14"/>
      <c r="K51" s="14"/>
      <c r="L51" s="14"/>
      <c r="M51" s="14"/>
      <c r="N51" s="14"/>
      <c r="O51" s="14"/>
      <c r="P51" s="112"/>
    </row>
    <row r="52" spans="1:16" s="31" customFormat="1" ht="31.5" customHeight="1">
      <c r="A52" s="68" t="s">
        <v>162</v>
      </c>
      <c r="B52" s="552" t="s">
        <v>110</v>
      </c>
      <c r="C52" s="14"/>
      <c r="D52" s="112" t="e">
        <f>#REF!-C52</f>
        <v>#REF!</v>
      </c>
      <c r="E52" s="14"/>
      <c r="F52" s="14"/>
      <c r="G52" s="14"/>
      <c r="H52" s="14"/>
      <c r="I52" s="14"/>
      <c r="J52" s="14"/>
      <c r="K52" s="14"/>
      <c r="L52" s="14"/>
      <c r="M52" s="14"/>
      <c r="N52" s="14"/>
      <c r="O52" s="14"/>
      <c r="P52" s="562"/>
    </row>
    <row r="53" spans="1:16" s="31" customFormat="1" ht="35.25" customHeight="1">
      <c r="A53" s="68" t="s">
        <v>127</v>
      </c>
      <c r="B53" s="63" t="s">
        <v>357</v>
      </c>
      <c r="C53" s="112">
        <f>SUM(C54:C60)</f>
        <v>51075.58</v>
      </c>
      <c r="D53" s="112" t="e">
        <f>D54+D55+D56+D57+D58+D61+D62</f>
        <v>#REF!</v>
      </c>
      <c r="E53" s="112"/>
      <c r="F53" s="112"/>
      <c r="G53" s="112"/>
      <c r="H53" s="112"/>
      <c r="I53" s="112"/>
      <c r="J53" s="112"/>
      <c r="K53" s="112"/>
      <c r="L53" s="112"/>
      <c r="M53" s="112"/>
      <c r="N53" s="112"/>
      <c r="O53" s="112"/>
      <c r="P53" s="112"/>
    </row>
    <row r="54" spans="1:16" s="31" customFormat="1" ht="27.75" customHeight="1">
      <c r="A54" s="88" t="s">
        <v>194</v>
      </c>
      <c r="B54" s="60" t="s">
        <v>230</v>
      </c>
      <c r="C54" s="14"/>
      <c r="D54" s="14" t="e">
        <f>#REF!-C54</f>
        <v>#REF!</v>
      </c>
      <c r="E54" s="14"/>
      <c r="F54" s="562"/>
      <c r="G54" s="112"/>
      <c r="H54" s="112"/>
      <c r="I54" s="112"/>
      <c r="J54" s="112"/>
      <c r="K54" s="112"/>
      <c r="L54" s="112"/>
      <c r="M54" s="112"/>
      <c r="N54" s="112"/>
      <c r="O54" s="112"/>
      <c r="P54" s="112"/>
    </row>
    <row r="55" spans="1:16" s="31" customFormat="1" ht="30" customHeight="1">
      <c r="A55" s="88" t="s">
        <v>193</v>
      </c>
      <c r="B55" s="60" t="s">
        <v>507</v>
      </c>
      <c r="C55" s="14"/>
      <c r="D55" s="14" t="e">
        <f>#REF!-C55</f>
        <v>#REF!</v>
      </c>
      <c r="E55" s="14"/>
      <c r="F55" s="562"/>
      <c r="G55" s="112"/>
      <c r="H55" s="112"/>
      <c r="I55" s="14"/>
      <c r="J55" s="14"/>
      <c r="K55" s="14"/>
      <c r="L55" s="14"/>
      <c r="M55" s="112"/>
      <c r="N55" s="112"/>
      <c r="O55" s="112"/>
      <c r="P55" s="112"/>
    </row>
    <row r="56" spans="1:16" s="31" customFormat="1" ht="24" customHeight="1">
      <c r="A56" s="88" t="s">
        <v>192</v>
      </c>
      <c r="B56" s="60" t="s">
        <v>231</v>
      </c>
      <c r="C56" s="14"/>
      <c r="D56" s="14" t="e">
        <f>#REF!-C56</f>
        <v>#REF!</v>
      </c>
      <c r="E56" s="14"/>
      <c r="F56" s="562"/>
      <c r="G56" s="112"/>
      <c r="H56" s="112"/>
      <c r="I56" s="14"/>
      <c r="J56" s="14"/>
      <c r="K56" s="14"/>
      <c r="L56" s="14"/>
      <c r="M56" s="112"/>
      <c r="N56" s="112"/>
      <c r="O56" s="112"/>
      <c r="P56" s="112"/>
    </row>
    <row r="57" spans="1:16" s="31" customFormat="1" ht="29.25" customHeight="1">
      <c r="A57" s="88" t="s">
        <v>191</v>
      </c>
      <c r="B57" s="60" t="s">
        <v>325</v>
      </c>
      <c r="C57" s="14"/>
      <c r="D57" s="14" t="e">
        <f>#REF!-C57</f>
        <v>#REF!</v>
      </c>
      <c r="E57" s="14"/>
      <c r="F57" s="562"/>
      <c r="G57" s="112"/>
      <c r="H57" s="112"/>
      <c r="I57" s="14"/>
      <c r="J57" s="14"/>
      <c r="K57" s="14"/>
      <c r="L57" s="14"/>
      <c r="M57" s="112"/>
      <c r="N57" s="112"/>
      <c r="O57" s="112"/>
      <c r="P57" s="112"/>
    </row>
    <row r="58" spans="1:16" s="31" customFormat="1" ht="30" customHeight="1">
      <c r="A58" s="88" t="s">
        <v>266</v>
      </c>
      <c r="B58" s="60" t="s">
        <v>358</v>
      </c>
      <c r="C58" s="14"/>
      <c r="D58" s="14" t="e">
        <f>#REF!-C58</f>
        <v>#REF!</v>
      </c>
      <c r="E58" s="14"/>
      <c r="F58" s="562"/>
      <c r="G58" s="112"/>
      <c r="H58" s="112"/>
      <c r="I58" s="14"/>
      <c r="J58" s="14"/>
      <c r="K58" s="14"/>
      <c r="L58" s="14"/>
      <c r="M58" s="112"/>
      <c r="N58" s="112"/>
      <c r="O58" s="112"/>
      <c r="P58" s="112"/>
    </row>
    <row r="59" spans="1:16" s="31" customFormat="1" ht="30" customHeight="1">
      <c r="A59" s="88" t="s">
        <v>292</v>
      </c>
      <c r="B59" s="551" t="s">
        <v>359</v>
      </c>
      <c r="C59" s="14">
        <v>25750</v>
      </c>
      <c r="D59" s="112">
        <v>0</v>
      </c>
      <c r="E59" s="14"/>
      <c r="F59" s="112"/>
      <c r="G59" s="112"/>
      <c r="H59" s="112"/>
      <c r="I59" s="14"/>
      <c r="J59" s="14"/>
      <c r="K59" s="14"/>
      <c r="L59" s="112"/>
      <c r="M59" s="112"/>
      <c r="N59" s="112"/>
      <c r="O59" s="112"/>
      <c r="P59" s="112"/>
    </row>
    <row r="60" spans="1:16" s="31" customFormat="1" ht="33" customHeight="1">
      <c r="A60" s="88" t="s">
        <v>318</v>
      </c>
      <c r="B60" s="551" t="s">
        <v>360</v>
      </c>
      <c r="C60" s="14">
        <v>25325.58</v>
      </c>
      <c r="D60" s="112">
        <v>0</v>
      </c>
      <c r="E60" s="14"/>
      <c r="F60" s="112"/>
      <c r="G60" s="112"/>
      <c r="H60" s="112"/>
      <c r="I60" s="14"/>
      <c r="J60" s="14"/>
      <c r="K60" s="14"/>
      <c r="L60" s="112"/>
      <c r="M60" s="112"/>
      <c r="N60" s="112"/>
      <c r="O60" s="112"/>
      <c r="P60" s="112"/>
    </row>
    <row r="61" spans="1:16" s="31" customFormat="1" ht="43.5" customHeight="1">
      <c r="A61" s="88" t="s">
        <v>538</v>
      </c>
      <c r="B61" s="551" t="s">
        <v>539</v>
      </c>
      <c r="C61" s="14"/>
      <c r="D61" s="14">
        <v>20000</v>
      </c>
      <c r="E61" s="14"/>
      <c r="F61" s="112"/>
      <c r="G61" s="562"/>
      <c r="H61" s="112"/>
      <c r="I61" s="112"/>
      <c r="J61" s="562"/>
      <c r="K61" s="112"/>
      <c r="L61" s="112"/>
      <c r="M61" s="112"/>
      <c r="N61" s="112"/>
      <c r="O61" s="112"/>
      <c r="P61" s="112"/>
    </row>
    <row r="62" spans="1:16" s="31" customFormat="1" ht="28.5" customHeight="1">
      <c r="A62" s="88" t="s">
        <v>540</v>
      </c>
      <c r="B62" s="551" t="s">
        <v>541</v>
      </c>
      <c r="C62" s="14"/>
      <c r="D62" s="14">
        <v>15000</v>
      </c>
      <c r="E62" s="14"/>
      <c r="F62" s="112"/>
      <c r="G62" s="112"/>
      <c r="H62" s="112"/>
      <c r="I62" s="112"/>
      <c r="J62" s="562"/>
      <c r="K62" s="14"/>
      <c r="L62" s="112"/>
      <c r="M62" s="112"/>
      <c r="N62" s="112"/>
      <c r="O62" s="112"/>
      <c r="P62" s="112"/>
    </row>
    <row r="63" spans="1:16" s="31" customFormat="1" ht="24" customHeight="1">
      <c r="A63" s="688" t="s">
        <v>361</v>
      </c>
      <c r="B63" s="701"/>
      <c r="C63" s="183"/>
      <c r="D63" s="183"/>
      <c r="E63" s="185"/>
      <c r="F63" s="185"/>
      <c r="G63" s="185"/>
      <c r="H63" s="185"/>
      <c r="I63" s="185"/>
      <c r="J63" s="185"/>
      <c r="K63" s="185"/>
      <c r="L63" s="185"/>
      <c r="M63" s="185"/>
      <c r="N63" s="185"/>
      <c r="O63" s="185"/>
      <c r="P63" s="185"/>
    </row>
    <row r="64" spans="1:16" s="31" customFormat="1" ht="36" customHeight="1">
      <c r="A64" s="80" t="s">
        <v>29</v>
      </c>
      <c r="B64" s="81" t="s">
        <v>232</v>
      </c>
      <c r="C64" s="96"/>
      <c r="D64" s="96"/>
      <c r="E64" s="97"/>
      <c r="F64" s="97"/>
      <c r="G64" s="97"/>
      <c r="H64" s="97"/>
      <c r="I64" s="97"/>
      <c r="J64" s="97"/>
      <c r="K64" s="97"/>
      <c r="L64" s="97"/>
      <c r="M64" s="97"/>
      <c r="N64" s="97"/>
      <c r="O64" s="97"/>
      <c r="P64" s="97"/>
    </row>
    <row r="65" spans="1:16" s="31" customFormat="1" ht="31.5" customHeight="1">
      <c r="A65" s="68" t="s">
        <v>34</v>
      </c>
      <c r="B65" s="70" t="s">
        <v>362</v>
      </c>
      <c r="C65" s="43"/>
      <c r="D65" s="43"/>
      <c r="E65" s="43"/>
      <c r="F65" s="43"/>
      <c r="G65" s="43"/>
      <c r="H65" s="43"/>
      <c r="I65" s="43"/>
      <c r="J65" s="43"/>
      <c r="K65" s="43"/>
      <c r="L65" s="43"/>
      <c r="M65" s="14"/>
      <c r="N65" s="43"/>
      <c r="O65" s="43"/>
      <c r="P65" s="43"/>
    </row>
    <row r="66" spans="1:16" s="31" customFormat="1" ht="36" customHeight="1">
      <c r="A66" s="68" t="s">
        <v>35</v>
      </c>
      <c r="B66" s="71" t="s">
        <v>233</v>
      </c>
      <c r="C66" s="43"/>
      <c r="D66" s="43"/>
      <c r="E66" s="43"/>
      <c r="F66" s="43"/>
      <c r="G66" s="43"/>
      <c r="H66" s="43"/>
      <c r="I66" s="43"/>
      <c r="J66" s="43"/>
      <c r="K66" s="43"/>
      <c r="L66" s="43"/>
      <c r="M66" s="43"/>
      <c r="N66" s="43"/>
      <c r="O66" s="14"/>
      <c r="P66" s="14"/>
    </row>
    <row r="67" spans="1:16" s="31" customFormat="1" ht="21" customHeight="1">
      <c r="A67" s="80" t="s">
        <v>43</v>
      </c>
      <c r="B67" s="82" t="s">
        <v>245</v>
      </c>
      <c r="C67" s="96"/>
      <c r="D67" s="96"/>
      <c r="E67" s="97"/>
      <c r="F67" s="97"/>
      <c r="G67" s="97"/>
      <c r="H67" s="97"/>
      <c r="I67" s="97"/>
      <c r="J67" s="97"/>
      <c r="K67" s="97"/>
      <c r="L67" s="97"/>
      <c r="M67" s="97"/>
      <c r="N67" s="97"/>
      <c r="O67" s="97"/>
      <c r="P67" s="97"/>
    </row>
    <row r="68" spans="1:16" s="31" customFormat="1" ht="25.5" customHeight="1">
      <c r="A68" s="72" t="s">
        <v>44</v>
      </c>
      <c r="B68" s="73" t="s">
        <v>364</v>
      </c>
      <c r="C68" s="14"/>
      <c r="D68" s="14"/>
      <c r="E68" s="14"/>
      <c r="F68" s="14"/>
      <c r="G68" s="14"/>
      <c r="H68" s="14"/>
      <c r="I68" s="14"/>
      <c r="J68" s="14"/>
      <c r="K68" s="14"/>
      <c r="L68" s="14"/>
      <c r="M68" s="14"/>
      <c r="N68" s="14"/>
      <c r="O68" s="14"/>
      <c r="P68" s="14"/>
    </row>
    <row r="69" spans="1:16" s="31" customFormat="1" ht="23.25" customHeight="1">
      <c r="A69" s="68" t="s">
        <v>45</v>
      </c>
      <c r="B69" s="73" t="s">
        <v>363</v>
      </c>
      <c r="C69" s="14"/>
      <c r="D69" s="14"/>
      <c r="E69" s="14"/>
      <c r="F69" s="14"/>
      <c r="G69" s="14"/>
      <c r="H69" s="14"/>
      <c r="I69" s="14"/>
      <c r="J69" s="14"/>
      <c r="K69" s="14"/>
      <c r="L69" s="14"/>
      <c r="M69" s="14"/>
      <c r="N69" s="14"/>
      <c r="O69" s="14"/>
      <c r="P69" s="14"/>
    </row>
    <row r="70" spans="1:16" s="31" customFormat="1" ht="26.25" customHeight="1">
      <c r="A70" s="696" t="s">
        <v>365</v>
      </c>
      <c r="B70" s="700"/>
      <c r="C70" s="19">
        <f>C71+C86</f>
        <v>11842.5</v>
      </c>
      <c r="D70" s="19" t="e">
        <f>D71+D86</f>
        <v>#REF!</v>
      </c>
      <c r="E70" s="19"/>
      <c r="F70" s="19"/>
      <c r="G70" s="19"/>
      <c r="H70" s="19"/>
      <c r="I70" s="19"/>
      <c r="J70" s="19"/>
      <c r="K70" s="19"/>
      <c r="L70" s="19"/>
      <c r="M70" s="19"/>
      <c r="N70" s="19"/>
      <c r="O70" s="19"/>
      <c r="P70" s="19"/>
    </row>
    <row r="71" spans="1:16" s="31" customFormat="1" ht="32.25" customHeight="1">
      <c r="A71" s="688" t="s">
        <v>244</v>
      </c>
      <c r="B71" s="701"/>
      <c r="C71" s="184">
        <f>C72+C77</f>
        <v>11842.5</v>
      </c>
      <c r="D71" s="184" t="e">
        <f>D72+D77</f>
        <v>#REF!</v>
      </c>
      <c r="E71" s="184"/>
      <c r="F71" s="184"/>
      <c r="G71" s="184"/>
      <c r="H71" s="184"/>
      <c r="I71" s="184"/>
      <c r="J71" s="184"/>
      <c r="K71" s="184"/>
      <c r="L71" s="184"/>
      <c r="M71" s="184"/>
      <c r="N71" s="184"/>
      <c r="O71" s="184"/>
      <c r="P71" s="184"/>
    </row>
    <row r="72" spans="1:16" s="31" customFormat="1" ht="36" customHeight="1">
      <c r="A72" s="80" t="s">
        <v>109</v>
      </c>
      <c r="B72" s="81" t="s">
        <v>367</v>
      </c>
      <c r="C72" s="97">
        <f>C73+C74</f>
        <v>0</v>
      </c>
      <c r="D72" s="97">
        <f>D73+D74</f>
        <v>0</v>
      </c>
      <c r="E72" s="97"/>
      <c r="F72" s="97"/>
      <c r="G72" s="97"/>
      <c r="H72" s="97"/>
      <c r="I72" s="97"/>
      <c r="J72" s="97"/>
      <c r="K72" s="97"/>
      <c r="L72" s="97"/>
      <c r="M72" s="97"/>
      <c r="N72" s="97"/>
      <c r="O72" s="97"/>
      <c r="P72" s="97"/>
    </row>
    <row r="73" spans="1:16" s="31" customFormat="1" ht="30" customHeight="1">
      <c r="A73" s="64" t="s">
        <v>134</v>
      </c>
      <c r="B73" s="74" t="s">
        <v>366</v>
      </c>
      <c r="C73" s="14"/>
      <c r="D73" s="14"/>
      <c r="E73" s="14"/>
      <c r="F73" s="14"/>
      <c r="G73" s="561"/>
      <c r="H73" s="561"/>
      <c r="I73" s="561"/>
      <c r="J73" s="561"/>
      <c r="K73" s="561"/>
      <c r="L73" s="561"/>
      <c r="M73" s="561"/>
      <c r="N73" s="561"/>
      <c r="O73" s="561"/>
      <c r="P73" s="561"/>
    </row>
    <row r="74" spans="1:16" s="31" customFormat="1" ht="39.75" customHeight="1">
      <c r="A74" s="65" t="s">
        <v>135</v>
      </c>
      <c r="B74" s="63" t="s">
        <v>368</v>
      </c>
      <c r="C74" s="14"/>
      <c r="D74" s="14"/>
      <c r="E74" s="112"/>
      <c r="F74" s="112"/>
      <c r="G74" s="112"/>
      <c r="H74" s="112"/>
      <c r="I74" s="112"/>
      <c r="J74" s="112"/>
      <c r="K74" s="112"/>
      <c r="L74" s="112"/>
      <c r="M74" s="112"/>
      <c r="N74" s="112"/>
      <c r="O74" s="112"/>
      <c r="P74" s="112"/>
    </row>
    <row r="75" spans="1:16" s="31" customFormat="1" ht="27.75" customHeight="1">
      <c r="A75" s="60" t="s">
        <v>204</v>
      </c>
      <c r="B75" s="28" t="s">
        <v>369</v>
      </c>
      <c r="C75" s="14"/>
      <c r="D75" s="14"/>
      <c r="E75" s="14"/>
      <c r="F75" s="14"/>
      <c r="G75" s="14"/>
      <c r="H75" s="45"/>
      <c r="I75" s="45"/>
      <c r="J75" s="45"/>
      <c r="K75" s="45"/>
      <c r="L75" s="45"/>
      <c r="M75" s="45"/>
      <c r="N75" s="45"/>
      <c r="O75" s="45"/>
      <c r="P75" s="45"/>
    </row>
    <row r="76" spans="1:16" s="31" customFormat="1" ht="24" customHeight="1">
      <c r="A76" s="60" t="s">
        <v>205</v>
      </c>
      <c r="B76" s="28" t="s">
        <v>234</v>
      </c>
      <c r="C76" s="14"/>
      <c r="D76" s="14"/>
      <c r="E76" s="14"/>
      <c r="F76" s="14"/>
      <c r="G76" s="14"/>
      <c r="H76" s="45"/>
      <c r="I76" s="45"/>
      <c r="J76" s="45"/>
      <c r="K76" s="45"/>
      <c r="L76" s="561"/>
      <c r="M76" s="45"/>
      <c r="N76" s="45"/>
      <c r="O76" s="45"/>
      <c r="P76" s="45"/>
    </row>
    <row r="77" spans="1:16" s="31" customFormat="1" ht="31.5" customHeight="1">
      <c r="A77" s="80" t="s">
        <v>136</v>
      </c>
      <c r="B77" s="138" t="s">
        <v>370</v>
      </c>
      <c r="C77" s="97">
        <f>C78+C79</f>
        <v>11842.5</v>
      </c>
      <c r="D77" s="97" t="e">
        <f>D78+D79</f>
        <v>#REF!</v>
      </c>
      <c r="E77" s="97"/>
      <c r="F77" s="97"/>
      <c r="G77" s="97"/>
      <c r="H77" s="97"/>
      <c r="I77" s="97"/>
      <c r="J77" s="97"/>
      <c r="K77" s="97"/>
      <c r="L77" s="97"/>
      <c r="M77" s="97"/>
      <c r="N77" s="97"/>
      <c r="O77" s="97"/>
      <c r="P77" s="97"/>
    </row>
    <row r="78" spans="1:16" s="31" customFormat="1" ht="25.5" customHeight="1">
      <c r="A78" s="64" t="s">
        <v>115</v>
      </c>
      <c r="B78" s="75" t="s">
        <v>251</v>
      </c>
      <c r="C78" s="45"/>
      <c r="D78" s="45"/>
      <c r="E78" s="45"/>
      <c r="F78" s="45"/>
      <c r="G78" s="45"/>
      <c r="H78" s="45"/>
      <c r="I78" s="45"/>
      <c r="J78" s="45"/>
      <c r="K78" s="561"/>
      <c r="L78" s="561"/>
      <c r="M78" s="561"/>
      <c r="N78" s="14"/>
      <c r="O78" s="561"/>
      <c r="P78" s="561"/>
    </row>
    <row r="79" spans="1:16" s="31" customFormat="1" ht="36.75" customHeight="1">
      <c r="A79" s="65" t="s">
        <v>126</v>
      </c>
      <c r="B79" s="75" t="s">
        <v>371</v>
      </c>
      <c r="C79" s="45">
        <f>SUM(C80:C84)</f>
        <v>11842.5</v>
      </c>
      <c r="D79" s="112" t="e">
        <f>#REF!-C79</f>
        <v>#REF!</v>
      </c>
      <c r="E79" s="45"/>
      <c r="F79" s="45"/>
      <c r="G79" s="45"/>
      <c r="H79" s="45"/>
      <c r="I79" s="45"/>
      <c r="J79" s="45"/>
      <c r="K79" s="45"/>
      <c r="L79" s="45"/>
      <c r="M79" s="45"/>
      <c r="N79" s="45"/>
      <c r="O79" s="45"/>
      <c r="P79" s="45"/>
    </row>
    <row r="80" spans="1:16" s="31" customFormat="1" ht="28.5" customHeight="1">
      <c r="A80" s="60" t="s">
        <v>187</v>
      </c>
      <c r="B80" s="89" t="s">
        <v>207</v>
      </c>
      <c r="C80" s="45"/>
      <c r="D80" s="112" t="e">
        <f>#REF!-C80</f>
        <v>#REF!</v>
      </c>
      <c r="E80" s="45"/>
      <c r="F80" s="45"/>
      <c r="G80" s="45"/>
      <c r="H80" s="564"/>
      <c r="I80" s="14"/>
      <c r="J80" s="14"/>
      <c r="K80" s="14"/>
      <c r="L80" s="14"/>
      <c r="M80" s="14"/>
      <c r="N80" s="14"/>
      <c r="O80" s="14"/>
      <c r="P80" s="14"/>
    </row>
    <row r="81" spans="1:16" s="31" customFormat="1" ht="28.5" customHeight="1">
      <c r="A81" s="60" t="s">
        <v>188</v>
      </c>
      <c r="B81" s="89" t="s">
        <v>235</v>
      </c>
      <c r="C81" s="45"/>
      <c r="D81" s="112" t="e">
        <f>#REF!-C81</f>
        <v>#REF!</v>
      </c>
      <c r="E81" s="45"/>
      <c r="F81" s="564"/>
      <c r="G81" s="45"/>
      <c r="H81" s="14"/>
      <c r="I81" s="14"/>
      <c r="J81" s="14"/>
      <c r="K81" s="14"/>
      <c r="L81" s="14"/>
      <c r="M81" s="14"/>
      <c r="N81" s="564"/>
      <c r="O81" s="14"/>
      <c r="P81" s="14"/>
    </row>
    <row r="82" spans="1:16" s="31" customFormat="1" ht="28.5" customHeight="1">
      <c r="A82" s="60" t="s">
        <v>189</v>
      </c>
      <c r="B82" s="89" t="s">
        <v>315</v>
      </c>
      <c r="C82" s="197">
        <v>11842.5</v>
      </c>
      <c r="D82" s="112" t="e">
        <f>#REF!-C82</f>
        <v>#REF!</v>
      </c>
      <c r="E82" s="45"/>
      <c r="F82" s="45"/>
      <c r="G82" s="45"/>
      <c r="H82" s="14"/>
      <c r="I82" s="14"/>
      <c r="J82" s="14"/>
      <c r="K82" s="14"/>
      <c r="L82" s="14"/>
      <c r="M82" s="564"/>
      <c r="N82" s="564"/>
      <c r="O82" s="564"/>
      <c r="P82" s="14"/>
    </row>
    <row r="83" spans="1:16" s="31" customFormat="1" ht="23.25" customHeight="1">
      <c r="A83" s="60" t="s">
        <v>190</v>
      </c>
      <c r="B83" s="89" t="s">
        <v>373</v>
      </c>
      <c r="C83" s="45"/>
      <c r="D83" s="112" t="e">
        <f>#REF!-C83</f>
        <v>#REF!</v>
      </c>
      <c r="E83" s="45"/>
      <c r="F83" s="45"/>
      <c r="G83" s="564"/>
      <c r="H83" s="14"/>
      <c r="I83" s="14"/>
      <c r="J83" s="564"/>
      <c r="K83" s="14"/>
      <c r="L83" s="14"/>
      <c r="M83" s="14"/>
      <c r="N83" s="14"/>
      <c r="O83" s="564"/>
      <c r="P83" s="14"/>
    </row>
    <row r="84" spans="1:16" s="31" customFormat="1" ht="27.75" customHeight="1">
      <c r="A84" s="60" t="s">
        <v>211</v>
      </c>
      <c r="B84" s="89" t="s">
        <v>374</v>
      </c>
      <c r="C84" s="45"/>
      <c r="D84" s="112" t="e">
        <f>#REF!-C84</f>
        <v>#REF!</v>
      </c>
      <c r="E84" s="45"/>
      <c r="F84" s="45"/>
      <c r="G84" s="45"/>
      <c r="H84" s="14"/>
      <c r="I84" s="564"/>
      <c r="J84" s="14"/>
      <c r="K84" s="14"/>
      <c r="L84" s="14"/>
      <c r="M84" s="14"/>
      <c r="N84" s="14"/>
      <c r="O84" s="14"/>
      <c r="P84" s="14"/>
    </row>
    <row r="85" spans="1:16" s="31" customFormat="1" ht="27.75" customHeight="1">
      <c r="A85" s="60" t="s">
        <v>641</v>
      </c>
      <c r="B85" s="89" t="s">
        <v>374</v>
      </c>
      <c r="C85" s="45"/>
      <c r="D85" s="112"/>
      <c r="E85" s="564"/>
      <c r="F85" s="45"/>
      <c r="G85" s="45"/>
      <c r="H85" s="14"/>
      <c r="I85" s="45"/>
      <c r="J85" s="14"/>
      <c r="K85" s="14"/>
      <c r="L85" s="14"/>
      <c r="M85" s="14"/>
      <c r="N85" s="14"/>
      <c r="O85" s="14"/>
      <c r="P85" s="14"/>
    </row>
    <row r="86" spans="1:108" s="655" customFormat="1" ht="53.25" customHeight="1">
      <c r="A86" s="60" t="s">
        <v>649</v>
      </c>
      <c r="B86" s="89" t="s">
        <v>652</v>
      </c>
      <c r="C86" s="89"/>
      <c r="D86" s="43"/>
      <c r="E86" s="564"/>
      <c r="F86" s="112"/>
      <c r="G86" s="462"/>
      <c r="H86" s="662"/>
      <c r="I86" s="43"/>
      <c r="J86" s="663"/>
      <c r="K86" s="43"/>
      <c r="L86" s="462"/>
      <c r="M86" s="14"/>
      <c r="N86" s="45"/>
      <c r="O86" s="45"/>
      <c r="P86" s="14"/>
      <c r="Q86" s="657"/>
      <c r="R86" s="659"/>
      <c r="S86" s="657"/>
      <c r="T86" s="659"/>
      <c r="U86" s="657"/>
      <c r="V86" s="659"/>
      <c r="W86" s="660"/>
      <c r="X86" s="661"/>
      <c r="Y86" s="661"/>
      <c r="Z86" s="661"/>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6"/>
      <c r="BR86" s="146"/>
      <c r="BS86" s="146"/>
      <c r="BT86" s="146"/>
      <c r="BU86" s="146"/>
      <c r="BV86" s="146"/>
      <c r="BW86" s="146"/>
      <c r="BX86" s="146"/>
      <c r="BY86" s="146"/>
      <c r="BZ86" s="146"/>
      <c r="CA86" s="146"/>
      <c r="CB86" s="146"/>
      <c r="CC86" s="146"/>
      <c r="CD86" s="146"/>
      <c r="CE86" s="146"/>
      <c r="CF86" s="146"/>
      <c r="CG86" s="146"/>
      <c r="CH86" s="146"/>
      <c r="CI86" s="146"/>
      <c r="CJ86" s="146"/>
      <c r="CK86" s="146"/>
      <c r="CL86" s="146"/>
      <c r="CM86" s="146"/>
      <c r="CN86" s="146"/>
      <c r="CO86" s="146"/>
      <c r="CP86" s="146"/>
      <c r="CQ86" s="146"/>
      <c r="CR86" s="146"/>
      <c r="CS86" s="146"/>
      <c r="CT86" s="146"/>
      <c r="CU86" s="146"/>
      <c r="CV86" s="146"/>
      <c r="CW86" s="146"/>
      <c r="CX86" s="146"/>
      <c r="CY86" s="146"/>
      <c r="CZ86" s="146"/>
      <c r="DA86" s="146"/>
      <c r="DB86" s="146"/>
      <c r="DC86" s="146"/>
      <c r="DD86" s="146"/>
    </row>
    <row r="87" spans="1:16" s="31" customFormat="1" ht="24.75" customHeight="1">
      <c r="A87" s="80" t="s">
        <v>113</v>
      </c>
      <c r="B87" s="137" t="s">
        <v>376</v>
      </c>
      <c r="C87" s="97" t="e">
        <f>C88+C92+C95+#REF!</f>
        <v>#REF!</v>
      </c>
      <c r="D87" s="97" t="e">
        <f>D88+D92+D95+#REF!</f>
        <v>#REF!</v>
      </c>
      <c r="E87" s="97"/>
      <c r="F87" s="97"/>
      <c r="G87" s="97"/>
      <c r="H87" s="97"/>
      <c r="I87" s="97"/>
      <c r="J87" s="97"/>
      <c r="K87" s="97"/>
      <c r="L87" s="97"/>
      <c r="M87" s="97"/>
      <c r="N87" s="97"/>
      <c r="O87" s="97"/>
      <c r="P87" s="97"/>
    </row>
    <row r="88" spans="1:16" s="31" customFormat="1" ht="21" customHeight="1">
      <c r="A88" s="64" t="s">
        <v>116</v>
      </c>
      <c r="B88" s="75" t="s">
        <v>236</v>
      </c>
      <c r="C88" s="112">
        <f>SUM(C89:C91)</f>
        <v>0</v>
      </c>
      <c r="D88" s="112" t="e">
        <f>#REF!-C88</f>
        <v>#REF!</v>
      </c>
      <c r="E88" s="45"/>
      <c r="F88" s="112"/>
      <c r="G88" s="45"/>
      <c r="H88" s="45"/>
      <c r="I88" s="45"/>
      <c r="J88" s="45"/>
      <c r="K88" s="112"/>
      <c r="L88" s="45"/>
      <c r="M88" s="112"/>
      <c r="N88" s="112"/>
      <c r="O88" s="112"/>
      <c r="P88" s="45"/>
    </row>
    <row r="89" spans="1:16" s="31" customFormat="1" ht="35.25" customHeight="1">
      <c r="A89" s="59" t="s">
        <v>199</v>
      </c>
      <c r="B89" s="91" t="s">
        <v>504</v>
      </c>
      <c r="C89" s="14"/>
      <c r="D89" s="112" t="e">
        <f>#REF!-C89</f>
        <v>#REF!</v>
      </c>
      <c r="E89" s="564"/>
      <c r="F89" s="14"/>
      <c r="G89" s="14"/>
      <c r="H89" s="14"/>
      <c r="I89" s="14"/>
      <c r="J89" s="14"/>
      <c r="K89" s="14"/>
      <c r="L89" s="14"/>
      <c r="M89" s="14"/>
      <c r="N89" s="14"/>
      <c r="O89" s="14"/>
      <c r="P89" s="14"/>
    </row>
    <row r="90" spans="1:16" s="31" customFormat="1" ht="31.5" customHeight="1">
      <c r="A90" s="59" t="s">
        <v>200</v>
      </c>
      <c r="B90" s="91" t="s">
        <v>505</v>
      </c>
      <c r="C90" s="394"/>
      <c r="D90" s="112" t="e">
        <f>#REF!-C90</f>
        <v>#REF!</v>
      </c>
      <c r="E90" s="564"/>
      <c r="F90" s="14"/>
      <c r="G90" s="14"/>
      <c r="H90" s="14"/>
      <c r="I90" s="14"/>
      <c r="J90" s="14"/>
      <c r="K90" s="14"/>
      <c r="L90" s="14"/>
      <c r="M90" s="14"/>
      <c r="N90" s="14"/>
      <c r="O90" s="14"/>
      <c r="P90" s="14"/>
    </row>
    <row r="91" spans="1:16" s="31" customFormat="1" ht="28.5" customHeight="1">
      <c r="A91" s="59" t="s">
        <v>201</v>
      </c>
      <c r="B91" s="91" t="s">
        <v>379</v>
      </c>
      <c r="C91" s="14"/>
      <c r="D91" s="112" t="e">
        <f>#REF!-C91</f>
        <v>#REF!</v>
      </c>
      <c r="E91" s="14"/>
      <c r="F91" s="14"/>
      <c r="G91" s="14"/>
      <c r="H91" s="14"/>
      <c r="I91" s="14"/>
      <c r="J91" s="14"/>
      <c r="K91" s="14"/>
      <c r="L91" s="14"/>
      <c r="M91" s="14"/>
      <c r="N91" s="14"/>
      <c r="O91" s="14"/>
      <c r="P91" s="564"/>
    </row>
    <row r="92" spans="1:16" s="31" customFormat="1" ht="27.75" customHeight="1">
      <c r="A92" s="65" t="s">
        <v>132</v>
      </c>
      <c r="B92" s="75" t="s">
        <v>380</v>
      </c>
      <c r="C92" s="112">
        <f>SUM(C93:C94)</f>
        <v>0</v>
      </c>
      <c r="D92" s="112" t="e">
        <f>#REF!-C92</f>
        <v>#REF!</v>
      </c>
      <c r="E92" s="112"/>
      <c r="F92" s="112"/>
      <c r="G92" s="112"/>
      <c r="H92" s="112"/>
      <c r="I92" s="112"/>
      <c r="J92" s="112"/>
      <c r="K92" s="14"/>
      <c r="L92" s="112"/>
      <c r="M92" s="112"/>
      <c r="N92" s="112"/>
      <c r="O92" s="112"/>
      <c r="P92" s="112"/>
    </row>
    <row r="93" spans="1:16" s="31" customFormat="1" ht="30.75" customHeight="1">
      <c r="A93" s="60" t="s">
        <v>273</v>
      </c>
      <c r="B93" s="91" t="s">
        <v>381</v>
      </c>
      <c r="C93" s="410"/>
      <c r="D93" s="112" t="e">
        <f>#REF!-C93</f>
        <v>#REF!</v>
      </c>
      <c r="E93" s="14"/>
      <c r="F93" s="14"/>
      <c r="G93" s="14"/>
      <c r="H93" s="14"/>
      <c r="I93" s="14"/>
      <c r="J93" s="14"/>
      <c r="K93" s="564"/>
      <c r="L93" s="14"/>
      <c r="M93" s="14"/>
      <c r="N93" s="14"/>
      <c r="O93" s="14"/>
      <c r="P93" s="14"/>
    </row>
    <row r="94" spans="1:16" s="31" customFormat="1" ht="29.25" customHeight="1">
      <c r="A94" s="60" t="s">
        <v>274</v>
      </c>
      <c r="B94" s="91" t="s">
        <v>382</v>
      </c>
      <c r="C94" s="14"/>
      <c r="D94" s="112" t="e">
        <f>#REF!-C94</f>
        <v>#REF!</v>
      </c>
      <c r="E94" s="14"/>
      <c r="F94" s="14"/>
      <c r="G94" s="14"/>
      <c r="H94" s="14"/>
      <c r="I94" s="14"/>
      <c r="J94" s="14"/>
      <c r="K94" s="564"/>
      <c r="L94" s="14"/>
      <c r="M94" s="14"/>
      <c r="N94" s="14"/>
      <c r="O94" s="14"/>
      <c r="P94" s="14"/>
    </row>
    <row r="95" spans="1:16" s="31" customFormat="1" ht="30" customHeight="1">
      <c r="A95" s="65" t="s">
        <v>137</v>
      </c>
      <c r="B95" s="75" t="s">
        <v>243</v>
      </c>
      <c r="C95" s="14"/>
      <c r="D95" s="112" t="e">
        <f>#REF!-C95</f>
        <v>#REF!</v>
      </c>
      <c r="E95" s="14"/>
      <c r="F95" s="14"/>
      <c r="G95" s="14"/>
      <c r="H95" s="43"/>
      <c r="I95" s="43"/>
      <c r="J95" s="43"/>
      <c r="K95" s="43"/>
      <c r="L95" s="14"/>
      <c r="M95" s="43"/>
      <c r="N95" s="564"/>
      <c r="O95" s="43"/>
      <c r="P95" s="43"/>
    </row>
    <row r="96" spans="1:16" s="31" customFormat="1" ht="32.25" customHeight="1">
      <c r="A96" s="80" t="s">
        <v>114</v>
      </c>
      <c r="B96" s="137" t="s">
        <v>383</v>
      </c>
      <c r="C96" s="97">
        <f>C97+C98</f>
        <v>0</v>
      </c>
      <c r="D96" s="97" t="e">
        <f>D97+D98</f>
        <v>#REF!</v>
      </c>
      <c r="E96" s="97"/>
      <c r="F96" s="97"/>
      <c r="G96" s="97"/>
      <c r="H96" s="97"/>
      <c r="I96" s="97"/>
      <c r="J96" s="97"/>
      <c r="K96" s="97"/>
      <c r="L96" s="97"/>
      <c r="M96" s="97"/>
      <c r="N96" s="97"/>
      <c r="O96" s="97"/>
      <c r="P96" s="97"/>
    </row>
    <row r="97" spans="1:16" s="31" customFormat="1" ht="25.5" customHeight="1">
      <c r="A97" s="64" t="s">
        <v>117</v>
      </c>
      <c r="B97" s="63" t="s">
        <v>384</v>
      </c>
      <c r="C97" s="14"/>
      <c r="D97" s="112" t="e">
        <f>#REF!-C97</f>
        <v>#REF!</v>
      </c>
      <c r="E97" s="14"/>
      <c r="F97" s="14"/>
      <c r="G97" s="564"/>
      <c r="H97" s="14"/>
      <c r="I97" s="14"/>
      <c r="J97" s="14"/>
      <c r="K97" s="14"/>
      <c r="L97" s="14"/>
      <c r="M97" s="14"/>
      <c r="N97" s="14"/>
      <c r="O97" s="14"/>
      <c r="P97" s="14"/>
    </row>
    <row r="98" spans="1:16" s="31" customFormat="1" ht="25.5" customHeight="1">
      <c r="A98" s="65" t="s">
        <v>133</v>
      </c>
      <c r="B98" s="63" t="s">
        <v>385</v>
      </c>
      <c r="C98" s="14"/>
      <c r="D98" s="112" t="e">
        <f>#REF!-C98</f>
        <v>#REF!</v>
      </c>
      <c r="E98" s="112"/>
      <c r="F98" s="112"/>
      <c r="G98" s="14"/>
      <c r="H98" s="112"/>
      <c r="I98" s="564"/>
      <c r="J98" s="112"/>
      <c r="K98" s="112"/>
      <c r="L98" s="112"/>
      <c r="M98" s="14"/>
      <c r="N98" s="14"/>
      <c r="O98" s="112"/>
      <c r="P98" s="112"/>
    </row>
    <row r="99" spans="1:16" s="31" customFormat="1" ht="25.5" customHeight="1">
      <c r="A99" s="80" t="s">
        <v>139</v>
      </c>
      <c r="B99" s="137" t="s">
        <v>386</v>
      </c>
      <c r="C99" s="97" t="e">
        <f>C100+C130</f>
        <v>#REF!</v>
      </c>
      <c r="D99" s="97" t="e">
        <f>D100+D130</f>
        <v>#REF!</v>
      </c>
      <c r="E99" s="97"/>
      <c r="F99" s="97"/>
      <c r="G99" s="97"/>
      <c r="H99" s="97"/>
      <c r="I99" s="97"/>
      <c r="J99" s="97"/>
      <c r="K99" s="97"/>
      <c r="L99" s="97"/>
      <c r="M99" s="97"/>
      <c r="N99" s="97"/>
      <c r="O99" s="97"/>
      <c r="P99" s="97"/>
    </row>
    <row r="100" spans="1:16" s="31" customFormat="1" ht="28.5" customHeight="1">
      <c r="A100" s="372" t="s">
        <v>141</v>
      </c>
      <c r="B100" s="79" t="s">
        <v>387</v>
      </c>
      <c r="C100" s="114" t="e">
        <f>C101+C102+C103+C104+C110</f>
        <v>#REF!</v>
      </c>
      <c r="D100" s="114" t="e">
        <f>D101+D102+D103+D104+D125+D110</f>
        <v>#REF!</v>
      </c>
      <c r="E100" s="114"/>
      <c r="F100" s="114"/>
      <c r="G100" s="114"/>
      <c r="H100" s="114"/>
      <c r="I100" s="114"/>
      <c r="J100" s="114"/>
      <c r="K100" s="114"/>
      <c r="L100" s="114"/>
      <c r="M100" s="114"/>
      <c r="N100" s="114"/>
      <c r="O100" s="114"/>
      <c r="P100" s="114"/>
    </row>
    <row r="101" spans="1:16" s="31" customFormat="1" ht="25.5" customHeight="1">
      <c r="A101" s="373" t="s">
        <v>602</v>
      </c>
      <c r="B101" s="63" t="s">
        <v>388</v>
      </c>
      <c r="C101" s="14"/>
      <c r="D101" s="112" t="e">
        <f>#REF!-C101</f>
        <v>#REF!</v>
      </c>
      <c r="E101" s="14"/>
      <c r="F101" s="14"/>
      <c r="G101" s="14"/>
      <c r="H101" s="14"/>
      <c r="I101" s="14"/>
      <c r="J101" s="14"/>
      <c r="K101" s="14"/>
      <c r="L101" s="14"/>
      <c r="M101" s="14"/>
      <c r="N101" s="14"/>
      <c r="O101" s="14"/>
      <c r="P101" s="14"/>
    </row>
    <row r="102" spans="1:16" s="31" customFormat="1" ht="33.75" customHeight="1">
      <c r="A102" s="373" t="s">
        <v>603</v>
      </c>
      <c r="B102" s="74" t="s">
        <v>240</v>
      </c>
      <c r="C102" s="14"/>
      <c r="D102" s="112" t="e">
        <f>#REF!-C102</f>
        <v>#REF!</v>
      </c>
      <c r="E102" s="14"/>
      <c r="F102" s="14"/>
      <c r="G102" s="14"/>
      <c r="H102" s="14"/>
      <c r="I102" s="14"/>
      <c r="J102" s="14"/>
      <c r="K102" s="14"/>
      <c r="L102" s="14"/>
      <c r="M102" s="14"/>
      <c r="N102" s="14"/>
      <c r="O102" s="14"/>
      <c r="P102" s="14"/>
    </row>
    <row r="103" spans="1:16" s="31" customFormat="1" ht="31.5" customHeight="1">
      <c r="A103" s="373" t="s">
        <v>604</v>
      </c>
      <c r="B103" s="63" t="s">
        <v>237</v>
      </c>
      <c r="C103" s="14"/>
      <c r="D103" s="112" t="e">
        <f>#REF!-C103</f>
        <v>#REF!</v>
      </c>
      <c r="E103" s="14"/>
      <c r="F103" s="14"/>
      <c r="G103" s="14"/>
      <c r="H103" s="14"/>
      <c r="I103" s="14"/>
      <c r="J103" s="14"/>
      <c r="K103" s="14"/>
      <c r="L103" s="14"/>
      <c r="M103" s="14"/>
      <c r="N103" s="14"/>
      <c r="O103" s="14"/>
      <c r="P103" s="14"/>
    </row>
    <row r="104" spans="1:16" s="31" customFormat="1" ht="24.75" customHeight="1">
      <c r="A104" s="373" t="s">
        <v>605</v>
      </c>
      <c r="B104" s="63" t="s">
        <v>563</v>
      </c>
      <c r="C104" s="112">
        <f>SUM(C105:C109)</f>
        <v>41765.72</v>
      </c>
      <c r="D104" s="112"/>
      <c r="E104" s="112"/>
      <c r="F104" s="45"/>
      <c r="G104" s="45"/>
      <c r="H104" s="112"/>
      <c r="I104" s="112"/>
      <c r="J104" s="45"/>
      <c r="K104" s="45"/>
      <c r="L104" s="45"/>
      <c r="M104" s="112"/>
      <c r="N104" s="112"/>
      <c r="O104" s="45"/>
      <c r="P104" s="112"/>
    </row>
    <row r="105" spans="1:16" s="31" customFormat="1" ht="24.75" customHeight="1">
      <c r="A105" s="374" t="s">
        <v>195</v>
      </c>
      <c r="B105" s="28" t="s">
        <v>290</v>
      </c>
      <c r="C105" s="14">
        <v>8560</v>
      </c>
      <c r="D105" s="14" t="e">
        <f>#REF!-C105</f>
        <v>#REF!</v>
      </c>
      <c r="E105" s="14"/>
      <c r="F105" s="14"/>
      <c r="G105" s="14"/>
      <c r="H105" s="14"/>
      <c r="I105" s="14"/>
      <c r="J105" s="45"/>
      <c r="K105" s="14"/>
      <c r="L105" s="45"/>
      <c r="M105" s="14"/>
      <c r="N105" s="14"/>
      <c r="O105" s="45"/>
      <c r="P105" s="14"/>
    </row>
    <row r="106" spans="1:16" s="31" customFormat="1" ht="27.75" customHeight="1">
      <c r="A106" s="374" t="s">
        <v>196</v>
      </c>
      <c r="B106" s="28" t="s">
        <v>327</v>
      </c>
      <c r="C106" s="14">
        <v>994</v>
      </c>
      <c r="D106" s="14" t="e">
        <f>#REF!-C106</f>
        <v>#REF!</v>
      </c>
      <c r="E106" s="14"/>
      <c r="F106" s="45"/>
      <c r="G106" s="14"/>
      <c r="H106" s="14"/>
      <c r="I106" s="14"/>
      <c r="J106" s="14"/>
      <c r="K106" s="14"/>
      <c r="L106" s="45"/>
      <c r="M106" s="14"/>
      <c r="N106" s="14"/>
      <c r="O106" s="45"/>
      <c r="P106" s="14"/>
    </row>
    <row r="107" spans="1:16" s="31" customFormat="1" ht="28.5" customHeight="1">
      <c r="A107" s="374" t="s">
        <v>197</v>
      </c>
      <c r="B107" s="28" t="s">
        <v>328</v>
      </c>
      <c r="C107" s="14">
        <f>2447.12+942+100+4793.6</f>
        <v>8282.720000000001</v>
      </c>
      <c r="D107" s="14" t="e">
        <f>#REF!-C107</f>
        <v>#REF!</v>
      </c>
      <c r="E107" s="14"/>
      <c r="F107" s="14"/>
      <c r="G107" s="45"/>
      <c r="H107" s="14"/>
      <c r="I107" s="14"/>
      <c r="J107" s="14"/>
      <c r="K107" s="45"/>
      <c r="L107" s="14"/>
      <c r="M107" s="14"/>
      <c r="N107" s="14"/>
      <c r="O107" s="45"/>
      <c r="P107" s="14"/>
    </row>
    <row r="108" spans="1:16" s="31" customFormat="1" ht="36.75" customHeight="1">
      <c r="A108" s="374" t="s">
        <v>198</v>
      </c>
      <c r="B108" s="28" t="s">
        <v>242</v>
      </c>
      <c r="C108" s="14">
        <v>3579</v>
      </c>
      <c r="D108" s="14" t="e">
        <f>#REF!-C108</f>
        <v>#REF!</v>
      </c>
      <c r="E108" s="14"/>
      <c r="F108" s="14"/>
      <c r="G108" s="45"/>
      <c r="H108" s="14"/>
      <c r="I108" s="14"/>
      <c r="J108" s="14"/>
      <c r="K108" s="45"/>
      <c r="L108" s="14"/>
      <c r="M108" s="14"/>
      <c r="N108" s="14"/>
      <c r="O108" s="45"/>
      <c r="P108" s="14"/>
    </row>
    <row r="109" spans="1:16" s="31" customFormat="1" ht="31.5" customHeight="1">
      <c r="A109" s="374" t="s">
        <v>326</v>
      </c>
      <c r="B109" s="28" t="s">
        <v>238</v>
      </c>
      <c r="C109" s="14">
        <f>13150+7200</f>
        <v>20350</v>
      </c>
      <c r="D109" s="14" t="e">
        <f>#REF!-C109</f>
        <v>#REF!</v>
      </c>
      <c r="E109" s="14"/>
      <c r="F109" s="14"/>
      <c r="G109" s="45"/>
      <c r="H109" s="14"/>
      <c r="I109" s="14"/>
      <c r="J109" s="14"/>
      <c r="K109" s="45"/>
      <c r="L109" s="14"/>
      <c r="M109" s="14"/>
      <c r="N109" s="14"/>
      <c r="O109" s="45"/>
      <c r="P109" s="14"/>
    </row>
    <row r="110" spans="1:16" s="31" customFormat="1" ht="61.5" customHeight="1">
      <c r="A110" s="375" t="s">
        <v>261</v>
      </c>
      <c r="B110" s="63" t="s">
        <v>260</v>
      </c>
      <c r="C110" s="112" t="e">
        <f>SUM(C111:C112)</f>
        <v>#REF!</v>
      </c>
      <c r="D110" s="112"/>
      <c r="E110" s="45"/>
      <c r="F110" s="112"/>
      <c r="G110" s="112"/>
      <c r="H110" s="112"/>
      <c r="I110" s="112"/>
      <c r="J110" s="45"/>
      <c r="K110" s="112"/>
      <c r="L110" s="112"/>
      <c r="M110" s="112"/>
      <c r="N110" s="112"/>
      <c r="O110" s="45"/>
      <c r="P110" s="112"/>
    </row>
    <row r="111" spans="1:16" s="31" customFormat="1" ht="26.25" customHeight="1">
      <c r="A111" s="376" t="s">
        <v>275</v>
      </c>
      <c r="B111" s="28" t="s">
        <v>389</v>
      </c>
      <c r="C111" s="14" t="e">
        <f>#REF!-#REF!</f>
        <v>#REF!</v>
      </c>
      <c r="D111" s="112" t="e">
        <f>#REF!-C111</f>
        <v>#REF!</v>
      </c>
      <c r="E111" s="45"/>
      <c r="F111" s="14"/>
      <c r="G111" s="14"/>
      <c r="H111" s="14"/>
      <c r="I111" s="14"/>
      <c r="J111" s="14"/>
      <c r="K111" s="14"/>
      <c r="L111" s="14"/>
      <c r="M111" s="14"/>
      <c r="N111" s="14"/>
      <c r="O111" s="14"/>
      <c r="P111" s="14"/>
    </row>
    <row r="112" spans="1:16" s="31" customFormat="1" ht="23.25" customHeight="1">
      <c r="A112" s="376" t="s">
        <v>276</v>
      </c>
      <c r="B112" s="28" t="s">
        <v>390</v>
      </c>
      <c r="C112" s="14"/>
      <c r="D112" s="112"/>
      <c r="E112" s="14"/>
      <c r="F112" s="14"/>
      <c r="G112" s="14"/>
      <c r="H112" s="14"/>
      <c r="I112" s="14"/>
      <c r="J112" s="564"/>
      <c r="K112" s="14"/>
      <c r="L112" s="14"/>
      <c r="M112" s="14"/>
      <c r="N112" s="14"/>
      <c r="O112" s="564"/>
      <c r="P112" s="14"/>
    </row>
    <row r="113" spans="1:16" s="31" customFormat="1" ht="25.5" customHeight="1">
      <c r="A113" s="375" t="s">
        <v>542</v>
      </c>
      <c r="B113" s="63" t="s">
        <v>546</v>
      </c>
      <c r="C113" s="14"/>
      <c r="D113" s="112" t="e">
        <f>#REF!+#REF!+#REF!+#REF!+#REF!</f>
        <v>#REF!</v>
      </c>
      <c r="E113" s="112"/>
      <c r="F113" s="112"/>
      <c r="G113" s="112"/>
      <c r="H113" s="112"/>
      <c r="I113" s="112"/>
      <c r="J113" s="45"/>
      <c r="K113" s="45"/>
      <c r="L113" s="45"/>
      <c r="M113" s="45"/>
      <c r="N113" s="112"/>
      <c r="O113" s="112"/>
      <c r="P113" s="112"/>
    </row>
    <row r="114" spans="1:16" s="31" customFormat="1" ht="25.5" customHeight="1">
      <c r="A114" s="374" t="s">
        <v>543</v>
      </c>
      <c r="B114" s="28" t="s">
        <v>290</v>
      </c>
      <c r="C114" s="14"/>
      <c r="D114" s="14"/>
      <c r="E114" s="14"/>
      <c r="F114" s="564"/>
      <c r="G114" s="564"/>
      <c r="H114" s="564"/>
      <c r="I114" s="14"/>
      <c r="J114" s="14"/>
      <c r="K114" s="441"/>
      <c r="L114" s="14"/>
      <c r="M114" s="14"/>
      <c r="N114" s="14"/>
      <c r="O114" s="14"/>
      <c r="P114" s="14"/>
    </row>
    <row r="115" spans="1:16" s="31" customFormat="1" ht="25.5" customHeight="1">
      <c r="A115" s="374" t="s">
        <v>544</v>
      </c>
      <c r="B115" s="28" t="s">
        <v>327</v>
      </c>
      <c r="C115" s="14"/>
      <c r="D115" s="14"/>
      <c r="E115" s="14"/>
      <c r="F115" s="564"/>
      <c r="G115" s="564"/>
      <c r="H115" s="564"/>
      <c r="I115" s="14"/>
      <c r="J115" s="14"/>
      <c r="K115" s="441"/>
      <c r="L115" s="14"/>
      <c r="M115" s="14"/>
      <c r="N115" s="14"/>
      <c r="O115" s="14"/>
      <c r="P115" s="14"/>
    </row>
    <row r="116" spans="1:16" s="31" customFormat="1" ht="25.5" customHeight="1">
      <c r="A116" s="374" t="s">
        <v>547</v>
      </c>
      <c r="B116" s="28" t="s">
        <v>327</v>
      </c>
      <c r="C116" s="14"/>
      <c r="D116" s="14"/>
      <c r="E116" s="14"/>
      <c r="F116" s="564"/>
      <c r="G116" s="564"/>
      <c r="H116" s="564"/>
      <c r="I116" s="14"/>
      <c r="J116" s="14"/>
      <c r="K116" s="441"/>
      <c r="L116" s="14"/>
      <c r="M116" s="14"/>
      <c r="N116" s="14"/>
      <c r="O116" s="14"/>
      <c r="P116" s="14"/>
    </row>
    <row r="117" spans="1:16" s="31" customFormat="1" ht="25.5" customHeight="1">
      <c r="A117" s="374" t="s">
        <v>548</v>
      </c>
      <c r="B117" s="28" t="s">
        <v>242</v>
      </c>
      <c r="C117" s="14"/>
      <c r="D117" s="14"/>
      <c r="E117" s="14"/>
      <c r="F117" s="564"/>
      <c r="G117" s="564"/>
      <c r="H117" s="564"/>
      <c r="I117" s="14"/>
      <c r="J117" s="14"/>
      <c r="K117" s="441"/>
      <c r="L117" s="14"/>
      <c r="M117" s="14"/>
      <c r="N117" s="14"/>
      <c r="O117" s="14"/>
      <c r="P117" s="14"/>
    </row>
    <row r="118" spans="1:16" s="31" customFormat="1" ht="25.5" customHeight="1">
      <c r="A118" s="374" t="s">
        <v>549</v>
      </c>
      <c r="B118" s="28" t="s">
        <v>238</v>
      </c>
      <c r="C118" s="14"/>
      <c r="D118" s="14"/>
      <c r="E118" s="14"/>
      <c r="F118" s="564"/>
      <c r="G118" s="564"/>
      <c r="H118" s="564"/>
      <c r="I118" s="14"/>
      <c r="J118" s="14"/>
      <c r="K118" s="441"/>
      <c r="L118" s="14"/>
      <c r="M118" s="14"/>
      <c r="N118" s="14"/>
      <c r="O118" s="14"/>
      <c r="P118" s="14"/>
    </row>
    <row r="119" spans="1:16" s="31" customFormat="1" ht="27" customHeight="1">
      <c r="A119" s="375" t="s">
        <v>562</v>
      </c>
      <c r="B119" s="63" t="s">
        <v>552</v>
      </c>
      <c r="C119" s="14"/>
      <c r="D119" s="112">
        <v>0</v>
      </c>
      <c r="E119" s="14"/>
      <c r="F119" s="14"/>
      <c r="G119" s="564"/>
      <c r="H119" s="14"/>
      <c r="I119" s="14"/>
      <c r="J119" s="14"/>
      <c r="K119" s="14"/>
      <c r="L119" s="14"/>
      <c r="M119" s="14"/>
      <c r="N119" s="14"/>
      <c r="O119" s="14"/>
      <c r="P119" s="14"/>
    </row>
    <row r="120" spans="1:16" s="31" customFormat="1" ht="24" customHeight="1">
      <c r="A120" s="375" t="s">
        <v>567</v>
      </c>
      <c r="B120" s="63" t="s">
        <v>554</v>
      </c>
      <c r="C120" s="14"/>
      <c r="D120" s="535">
        <v>0</v>
      </c>
      <c r="E120" s="14"/>
      <c r="F120" s="14"/>
      <c r="G120" s="564"/>
      <c r="H120" s="14"/>
      <c r="I120" s="14"/>
      <c r="J120" s="14"/>
      <c r="K120" s="45"/>
      <c r="L120" s="14"/>
      <c r="M120" s="14"/>
      <c r="N120" s="14"/>
      <c r="O120" s="14"/>
      <c r="P120" s="14"/>
    </row>
    <row r="121" spans="1:16" s="31" customFormat="1" ht="36.75" customHeight="1">
      <c r="A121" s="375" t="s">
        <v>568</v>
      </c>
      <c r="B121" s="63" t="s">
        <v>555</v>
      </c>
      <c r="C121" s="14"/>
      <c r="D121" s="535">
        <v>0</v>
      </c>
      <c r="E121" s="14"/>
      <c r="F121" s="45"/>
      <c r="G121" s="564"/>
      <c r="H121" s="14"/>
      <c r="I121" s="14"/>
      <c r="J121" s="14"/>
      <c r="K121" s="45"/>
      <c r="L121" s="14"/>
      <c r="M121" s="14"/>
      <c r="N121" s="14"/>
      <c r="O121" s="14"/>
      <c r="P121" s="14"/>
    </row>
    <row r="122" spans="1:16" s="31" customFormat="1" ht="25.5" customHeight="1">
      <c r="A122" s="375" t="s">
        <v>569</v>
      </c>
      <c r="B122" s="63" t="s">
        <v>553</v>
      </c>
      <c r="C122" s="14"/>
      <c r="D122" s="535">
        <v>0</v>
      </c>
      <c r="E122" s="14"/>
      <c r="F122" s="45"/>
      <c r="G122" s="564"/>
      <c r="H122" s="14"/>
      <c r="I122" s="14"/>
      <c r="J122" s="14"/>
      <c r="K122" s="45"/>
      <c r="L122" s="14"/>
      <c r="M122" s="14"/>
      <c r="N122" s="14"/>
      <c r="O122" s="14"/>
      <c r="P122" s="14"/>
    </row>
    <row r="123" spans="1:16" s="31" customFormat="1" ht="36" customHeight="1">
      <c r="A123" s="375" t="s">
        <v>570</v>
      </c>
      <c r="B123" s="63" t="s">
        <v>260</v>
      </c>
      <c r="C123" s="14"/>
      <c r="D123" s="535">
        <v>0</v>
      </c>
      <c r="E123" s="112"/>
      <c r="F123" s="112"/>
      <c r="G123" s="45"/>
      <c r="H123" s="112"/>
      <c r="I123" s="112"/>
      <c r="J123" s="112"/>
      <c r="K123" s="45"/>
      <c r="L123" s="112"/>
      <c r="M123" s="45"/>
      <c r="N123" s="112"/>
      <c r="O123" s="112"/>
      <c r="P123" s="112"/>
    </row>
    <row r="124" spans="1:16" s="31" customFormat="1" ht="29.25" customHeight="1">
      <c r="A124" s="374" t="s">
        <v>571</v>
      </c>
      <c r="B124" s="376" t="s">
        <v>556</v>
      </c>
      <c r="C124" s="14"/>
      <c r="D124" s="14">
        <f>200*2*2</f>
        <v>800</v>
      </c>
      <c r="E124" s="14"/>
      <c r="F124" s="14"/>
      <c r="G124" s="564"/>
      <c r="H124" s="14"/>
      <c r="I124" s="14"/>
      <c r="J124" s="14"/>
      <c r="K124" s="45"/>
      <c r="L124" s="14"/>
      <c r="M124" s="45"/>
      <c r="N124" s="14"/>
      <c r="O124" s="14"/>
      <c r="P124" s="14"/>
    </row>
    <row r="125" spans="1:16" s="31" customFormat="1" ht="33.75" customHeight="1">
      <c r="A125" s="374" t="s">
        <v>572</v>
      </c>
      <c r="B125" s="376" t="s">
        <v>557</v>
      </c>
      <c r="C125" s="14"/>
      <c r="D125" s="14">
        <f>200*5</f>
        <v>1000</v>
      </c>
      <c r="E125" s="14"/>
      <c r="F125" s="14"/>
      <c r="G125" s="564"/>
      <c r="H125" s="14"/>
      <c r="I125" s="14"/>
      <c r="J125" s="14"/>
      <c r="K125" s="14"/>
      <c r="L125" s="14"/>
      <c r="M125" s="45"/>
      <c r="N125" s="14"/>
      <c r="O125" s="14"/>
      <c r="P125" s="14"/>
    </row>
    <row r="126" spans="1:16" s="31" customFormat="1" ht="27.75" customHeight="1">
      <c r="A126" s="374" t="s">
        <v>573</v>
      </c>
      <c r="B126" s="28" t="s">
        <v>565</v>
      </c>
      <c r="C126" s="14"/>
      <c r="D126" s="14">
        <f>(3000*4)+(300*2)+(300*2)</f>
        <v>13200</v>
      </c>
      <c r="E126" s="14"/>
      <c r="F126" s="14"/>
      <c r="G126" s="564"/>
      <c r="H126" s="14"/>
      <c r="I126" s="14"/>
      <c r="J126" s="14"/>
      <c r="K126" s="14"/>
      <c r="L126" s="14"/>
      <c r="M126" s="45"/>
      <c r="N126" s="14"/>
      <c r="O126" s="14"/>
      <c r="P126" s="14"/>
    </row>
    <row r="127" spans="1:16" s="31" customFormat="1" ht="37.5" customHeight="1">
      <c r="A127" s="374" t="s">
        <v>574</v>
      </c>
      <c r="B127" s="28" t="s">
        <v>566</v>
      </c>
      <c r="C127" s="14"/>
      <c r="D127" s="14">
        <f>600*8*8</f>
        <v>38400</v>
      </c>
      <c r="E127" s="14"/>
      <c r="F127" s="14"/>
      <c r="G127" s="564"/>
      <c r="H127" s="14"/>
      <c r="I127" s="14"/>
      <c r="J127" s="14"/>
      <c r="K127" s="14"/>
      <c r="L127" s="14"/>
      <c r="M127" s="45"/>
      <c r="N127" s="14"/>
      <c r="O127" s="14"/>
      <c r="P127" s="14"/>
    </row>
    <row r="128" spans="1:16" s="31" customFormat="1" ht="37.5" customHeight="1">
      <c r="A128" s="374" t="s">
        <v>575</v>
      </c>
      <c r="B128" s="28" t="s">
        <v>577</v>
      </c>
      <c r="C128" s="14"/>
      <c r="D128" s="14">
        <v>10000</v>
      </c>
      <c r="E128" s="14"/>
      <c r="F128" s="14"/>
      <c r="G128" s="564"/>
      <c r="H128" s="14"/>
      <c r="I128" s="14"/>
      <c r="J128" s="14"/>
      <c r="K128" s="14"/>
      <c r="L128" s="14"/>
      <c r="M128" s="45"/>
      <c r="N128" s="14"/>
      <c r="O128" s="14"/>
      <c r="P128" s="14"/>
    </row>
    <row r="129" spans="1:16" s="31" customFormat="1" ht="37.5" customHeight="1">
      <c r="A129" s="375" t="s">
        <v>660</v>
      </c>
      <c r="B129" s="63" t="s">
        <v>666</v>
      </c>
      <c r="C129" s="14"/>
      <c r="D129" s="14"/>
      <c r="E129" s="14"/>
      <c r="F129" s="14"/>
      <c r="G129" s="564"/>
      <c r="H129" s="14"/>
      <c r="I129" s="14"/>
      <c r="J129" s="14"/>
      <c r="K129" s="14"/>
      <c r="L129" s="14"/>
      <c r="M129" s="45"/>
      <c r="N129" s="14"/>
      <c r="O129" s="14"/>
      <c r="P129" s="14"/>
    </row>
    <row r="130" spans="1:16" s="31" customFormat="1" ht="22.5" customHeight="1">
      <c r="A130" s="372" t="s">
        <v>208</v>
      </c>
      <c r="B130" s="100" t="s">
        <v>498</v>
      </c>
      <c r="C130" s="114">
        <f>C131+C132+C133+C134+C135+C136</f>
        <v>84405</v>
      </c>
      <c r="D130" s="114" t="e">
        <f>D131+D132+D133+D134+D135+D136</f>
        <v>#REF!</v>
      </c>
      <c r="E130" s="114"/>
      <c r="F130" s="114"/>
      <c r="G130" s="114"/>
      <c r="H130" s="114"/>
      <c r="I130" s="114"/>
      <c r="J130" s="114"/>
      <c r="K130" s="114"/>
      <c r="L130" s="114"/>
      <c r="M130" s="114"/>
      <c r="N130" s="114"/>
      <c r="O130" s="114"/>
      <c r="P130" s="114"/>
    </row>
    <row r="131" spans="1:16" s="31" customFormat="1" ht="26.25" customHeight="1">
      <c r="A131" s="373" t="s">
        <v>307</v>
      </c>
      <c r="B131" s="63" t="s">
        <v>499</v>
      </c>
      <c r="C131" s="196"/>
      <c r="D131" s="196"/>
      <c r="E131" s="14"/>
      <c r="F131" s="14"/>
      <c r="G131" s="14"/>
      <c r="H131" s="14"/>
      <c r="I131" s="14"/>
      <c r="J131" s="14"/>
      <c r="K131" s="14"/>
      <c r="L131" s="45"/>
      <c r="M131" s="45"/>
      <c r="N131" s="45"/>
      <c r="O131" s="45"/>
      <c r="P131" s="45"/>
    </row>
    <row r="132" spans="1:16" s="31" customFormat="1" ht="25.5">
      <c r="A132" s="373" t="s">
        <v>308</v>
      </c>
      <c r="B132" s="63" t="s">
        <v>576</v>
      </c>
      <c r="C132" s="14"/>
      <c r="D132" s="14">
        <v>65000</v>
      </c>
      <c r="E132" s="14"/>
      <c r="F132" s="14"/>
      <c r="G132" s="45"/>
      <c r="H132" s="14"/>
      <c r="I132" s="14"/>
      <c r="J132" s="564"/>
      <c r="K132" s="14"/>
      <c r="L132" s="14"/>
      <c r="M132" s="14"/>
      <c r="N132" s="14"/>
      <c r="O132" s="14"/>
      <c r="P132" s="14"/>
    </row>
    <row r="133" spans="1:16" s="31" customFormat="1" ht="25.5">
      <c r="A133" s="650" t="s">
        <v>309</v>
      </c>
      <c r="B133" s="651" t="s">
        <v>500</v>
      </c>
      <c r="C133" s="424">
        <v>84405</v>
      </c>
      <c r="D133" s="112" t="e">
        <f>#REF!-C133</f>
        <v>#REF!</v>
      </c>
      <c r="E133" s="413"/>
      <c r="F133" s="413"/>
      <c r="G133" s="45"/>
      <c r="H133" s="413"/>
      <c r="I133" s="413"/>
      <c r="J133" s="564"/>
      <c r="K133" s="413"/>
      <c r="L133" s="413"/>
      <c r="M133" s="413"/>
      <c r="N133" s="413"/>
      <c r="O133" s="413"/>
      <c r="P133" s="413"/>
    </row>
    <row r="134" spans="1:16" s="31" customFormat="1" ht="15">
      <c r="A134" s="373" t="s">
        <v>310</v>
      </c>
      <c r="B134" s="63" t="s">
        <v>501</v>
      </c>
      <c r="C134" s="14"/>
      <c r="D134" s="14"/>
      <c r="E134" s="14"/>
      <c r="F134" s="14"/>
      <c r="G134" s="45"/>
      <c r="H134" s="14"/>
      <c r="I134" s="14"/>
      <c r="J134" s="564"/>
      <c r="K134" s="14"/>
      <c r="L134" s="14"/>
      <c r="M134" s="14"/>
      <c r="N134" s="14"/>
      <c r="O134" s="14"/>
      <c r="P134" s="14"/>
    </row>
    <row r="135" spans="1:16" s="31" customFormat="1" ht="25.5">
      <c r="A135" s="373" t="s">
        <v>339</v>
      </c>
      <c r="B135" s="75" t="s">
        <v>241</v>
      </c>
      <c r="C135" s="14"/>
      <c r="D135" s="14"/>
      <c r="E135" s="14"/>
      <c r="F135" s="14"/>
      <c r="G135" s="14"/>
      <c r="H135" s="14"/>
      <c r="I135" s="14"/>
      <c r="J135" s="14"/>
      <c r="K135" s="564"/>
      <c r="L135" s="14"/>
      <c r="M135" s="14"/>
      <c r="N135" s="14"/>
      <c r="O135" s="14"/>
      <c r="P135" s="14"/>
    </row>
    <row r="136" spans="1:16" s="31" customFormat="1" ht="15">
      <c r="A136" s="373" t="s">
        <v>311</v>
      </c>
      <c r="B136" s="63" t="s">
        <v>502</v>
      </c>
      <c r="C136" s="14"/>
      <c r="D136" s="14"/>
      <c r="E136" s="14"/>
      <c r="F136" s="14"/>
      <c r="G136" s="14"/>
      <c r="H136" s="14"/>
      <c r="I136" s="14"/>
      <c r="J136" s="14"/>
      <c r="K136" s="14"/>
      <c r="L136" s="14"/>
      <c r="M136" s="14"/>
      <c r="N136" s="14"/>
      <c r="O136" s="14"/>
      <c r="P136" s="45"/>
    </row>
    <row r="137" spans="1:16" s="31" customFormat="1" ht="15">
      <c r="A137" s="686" t="s">
        <v>471</v>
      </c>
      <c r="B137" s="702"/>
      <c r="C137" s="188" t="e">
        <f>C138+C144+C148</f>
        <v>#REF!</v>
      </c>
      <c r="D137" s="188" t="e">
        <f>D138+D144+D148</f>
        <v>#REF!</v>
      </c>
      <c r="E137" s="188"/>
      <c r="F137" s="188"/>
      <c r="G137" s="188"/>
      <c r="H137" s="188"/>
      <c r="I137" s="188"/>
      <c r="J137" s="188"/>
      <c r="K137" s="188"/>
      <c r="L137" s="188"/>
      <c r="M137" s="188"/>
      <c r="N137" s="188"/>
      <c r="O137" s="188"/>
      <c r="P137" s="188"/>
    </row>
    <row r="138" spans="1:16" s="31" customFormat="1" ht="35.25" customHeight="1">
      <c r="A138" s="83" t="s">
        <v>138</v>
      </c>
      <c r="B138" s="137" t="s">
        <v>391</v>
      </c>
      <c r="C138" s="97" t="e">
        <f>C139+C141+#REF!+#REF!</f>
        <v>#REF!</v>
      </c>
      <c r="D138" s="97" t="e">
        <f>D139+D141+#REF!</f>
        <v>#REF!</v>
      </c>
      <c r="E138" s="97"/>
      <c r="F138" s="97"/>
      <c r="G138" s="97"/>
      <c r="H138" s="97"/>
      <c r="I138" s="97"/>
      <c r="J138" s="97"/>
      <c r="K138" s="97"/>
      <c r="L138" s="97"/>
      <c r="M138" s="97"/>
      <c r="N138" s="97"/>
      <c r="O138" s="97"/>
      <c r="P138" s="97"/>
    </row>
    <row r="139" spans="1:16" s="31" customFormat="1" ht="48" customHeight="1">
      <c r="A139" s="64" t="s">
        <v>118</v>
      </c>
      <c r="B139" s="63" t="s">
        <v>392</v>
      </c>
      <c r="C139" s="198"/>
      <c r="D139" s="112" t="e">
        <f>#REF!-C139</f>
        <v>#REF!</v>
      </c>
      <c r="E139" s="112"/>
      <c r="F139" s="112"/>
      <c r="G139" s="45"/>
      <c r="H139" s="112"/>
      <c r="I139" s="112"/>
      <c r="J139" s="112"/>
      <c r="K139" s="112"/>
      <c r="L139" s="112"/>
      <c r="M139" s="45"/>
      <c r="N139" s="45"/>
      <c r="O139" s="112"/>
      <c r="P139" s="112"/>
    </row>
    <row r="140" spans="1:16" s="31" customFormat="1" ht="63.75">
      <c r="A140" s="60" t="s">
        <v>483</v>
      </c>
      <c r="B140" s="28" t="s">
        <v>485</v>
      </c>
      <c r="C140" s="198"/>
      <c r="D140" s="112" t="e">
        <f>#REF!-C140</f>
        <v>#REF!</v>
      </c>
      <c r="E140" s="43"/>
      <c r="F140" s="43"/>
      <c r="G140" s="564"/>
      <c r="H140" s="43"/>
      <c r="I140" s="43"/>
      <c r="J140" s="43"/>
      <c r="K140" s="43"/>
      <c r="L140" s="43"/>
      <c r="M140" s="14"/>
      <c r="N140" s="14"/>
      <c r="O140" s="43"/>
      <c r="P140" s="43"/>
    </row>
    <row r="141" spans="1:16" s="31" customFormat="1" ht="51">
      <c r="A141" s="65" t="s">
        <v>119</v>
      </c>
      <c r="B141" s="63" t="s">
        <v>393</v>
      </c>
      <c r="C141" s="112">
        <f>SUM(C142:C143)</f>
        <v>3750</v>
      </c>
      <c r="D141" s="112" t="e">
        <f>#REF!-C141</f>
        <v>#REF!</v>
      </c>
      <c r="E141" s="112"/>
      <c r="F141" s="112"/>
      <c r="G141" s="112"/>
      <c r="H141" s="112"/>
      <c r="I141" s="112"/>
      <c r="J141" s="45"/>
      <c r="K141" s="112"/>
      <c r="L141" s="45"/>
      <c r="M141" s="45"/>
      <c r="N141" s="112"/>
      <c r="O141" s="45"/>
      <c r="P141" s="112"/>
    </row>
    <row r="142" spans="1:16" s="31" customFormat="1" ht="25.5">
      <c r="A142" s="60" t="s">
        <v>277</v>
      </c>
      <c r="B142" s="28" t="s">
        <v>394</v>
      </c>
      <c r="C142" s="198">
        <v>3750</v>
      </c>
      <c r="D142" s="112" t="e">
        <f>#REF!-C142</f>
        <v>#REF!</v>
      </c>
      <c r="E142" s="43"/>
      <c r="F142" s="43"/>
      <c r="G142" s="43"/>
      <c r="H142" s="43"/>
      <c r="I142" s="43"/>
      <c r="J142" s="45"/>
      <c r="K142" s="43"/>
      <c r="L142" s="43"/>
      <c r="M142" s="14"/>
      <c r="N142" s="43"/>
      <c r="O142" s="43"/>
      <c r="P142" s="43"/>
    </row>
    <row r="143" spans="1:16" s="31" customFormat="1" ht="51">
      <c r="A143" s="60" t="s">
        <v>278</v>
      </c>
      <c r="B143" s="28" t="s">
        <v>395</v>
      </c>
      <c r="C143" s="198"/>
      <c r="D143" s="112" t="e">
        <f>#REF!-C143</f>
        <v>#REF!</v>
      </c>
      <c r="E143" s="43"/>
      <c r="F143" s="43"/>
      <c r="G143" s="43"/>
      <c r="H143" s="43"/>
      <c r="I143" s="43"/>
      <c r="J143" s="564"/>
      <c r="K143" s="43"/>
      <c r="L143" s="564"/>
      <c r="M143" s="564"/>
      <c r="N143" s="14"/>
      <c r="O143" s="564"/>
      <c r="P143" s="14"/>
    </row>
    <row r="144" spans="1:16" s="31" customFormat="1" ht="41.25" customHeight="1">
      <c r="A144" s="83" t="s">
        <v>131</v>
      </c>
      <c r="B144" s="138" t="s">
        <v>397</v>
      </c>
      <c r="C144" s="97" t="e">
        <f>C145+C146+C147+#REF!+#REF!</f>
        <v>#REF!</v>
      </c>
      <c r="D144" s="97" t="e">
        <f>D145+D146+D147+#REF!+#REF!+#REF!</f>
        <v>#REF!</v>
      </c>
      <c r="E144" s="97"/>
      <c r="F144" s="97"/>
      <c r="G144" s="97"/>
      <c r="H144" s="97"/>
      <c r="I144" s="97"/>
      <c r="J144" s="97"/>
      <c r="K144" s="97"/>
      <c r="L144" s="97"/>
      <c r="M144" s="97"/>
      <c r="N144" s="97"/>
      <c r="O144" s="97"/>
      <c r="P144" s="97"/>
    </row>
    <row r="145" spans="1:16" s="31" customFormat="1" ht="63.75">
      <c r="A145" s="64" t="s">
        <v>120</v>
      </c>
      <c r="B145" s="63" t="s">
        <v>399</v>
      </c>
      <c r="C145" s="43"/>
      <c r="D145" s="43"/>
      <c r="E145" s="43"/>
      <c r="F145" s="43"/>
      <c r="G145" s="43"/>
      <c r="H145" s="43"/>
      <c r="I145" s="43"/>
      <c r="J145" s="43"/>
      <c r="K145" s="43"/>
      <c r="L145" s="564"/>
      <c r="M145" s="45"/>
      <c r="N145" s="564"/>
      <c r="O145" s="564"/>
      <c r="P145" s="43"/>
    </row>
    <row r="146" spans="1:16" s="31" customFormat="1" ht="66.75" customHeight="1">
      <c r="A146" s="64" t="s">
        <v>121</v>
      </c>
      <c r="B146" s="63" t="s">
        <v>398</v>
      </c>
      <c r="C146" s="198">
        <v>60000</v>
      </c>
      <c r="D146" s="45" t="e">
        <f>#REF!-C146</f>
        <v>#REF!</v>
      </c>
      <c r="E146" s="43"/>
      <c r="F146" s="43"/>
      <c r="G146" s="43"/>
      <c r="H146" s="43"/>
      <c r="I146" s="43"/>
      <c r="J146" s="43"/>
      <c r="K146" s="43"/>
      <c r="L146" s="45"/>
      <c r="M146" s="564"/>
      <c r="N146" s="45"/>
      <c r="O146" s="45"/>
      <c r="P146" s="43"/>
    </row>
    <row r="147" spans="1:16" s="31" customFormat="1" ht="28.5" customHeight="1">
      <c r="A147" s="64" t="s">
        <v>122</v>
      </c>
      <c r="B147" s="440" t="s">
        <v>559</v>
      </c>
      <c r="C147" s="43"/>
      <c r="D147" s="43"/>
      <c r="E147" s="112"/>
      <c r="F147" s="112"/>
      <c r="G147" s="45"/>
      <c r="H147" s="112"/>
      <c r="I147" s="45"/>
      <c r="J147" s="564"/>
      <c r="K147" s="112"/>
      <c r="L147" s="45"/>
      <c r="M147" s="112"/>
      <c r="N147" s="112"/>
      <c r="O147" s="112"/>
      <c r="P147" s="112"/>
    </row>
    <row r="148" spans="1:16" s="31" customFormat="1" ht="51.75" customHeight="1">
      <c r="A148" s="83" t="s">
        <v>140</v>
      </c>
      <c r="B148" s="137" t="s">
        <v>239</v>
      </c>
      <c r="C148" s="122">
        <f>C149+C150</f>
        <v>0</v>
      </c>
      <c r="D148" s="122" t="e">
        <f>D149+D150</f>
        <v>#REF!</v>
      </c>
      <c r="E148" s="97"/>
      <c r="F148" s="97"/>
      <c r="G148" s="97"/>
      <c r="H148" s="97"/>
      <c r="I148" s="97"/>
      <c r="J148" s="97"/>
      <c r="K148" s="97"/>
      <c r="L148" s="97"/>
      <c r="M148" s="97"/>
      <c r="N148" s="97"/>
      <c r="O148" s="97"/>
      <c r="P148" s="97"/>
    </row>
    <row r="149" spans="1:16" s="31" customFormat="1" ht="38.25">
      <c r="A149" s="64" t="s">
        <v>124</v>
      </c>
      <c r="B149" s="70" t="s">
        <v>400</v>
      </c>
      <c r="C149" s="43"/>
      <c r="D149" s="45" t="e">
        <f>#REF!-C149</f>
        <v>#REF!</v>
      </c>
      <c r="E149" s="118"/>
      <c r="F149" s="118"/>
      <c r="G149" s="112"/>
      <c r="H149" s="112"/>
      <c r="I149" s="112"/>
      <c r="J149" s="112"/>
      <c r="K149" s="14"/>
      <c r="L149" s="14"/>
      <c r="M149" s="564"/>
      <c r="N149" s="14"/>
      <c r="O149" s="14"/>
      <c r="P149" s="14"/>
    </row>
    <row r="150" spans="1:16" s="31" customFormat="1" ht="38.25">
      <c r="A150" s="64" t="s">
        <v>125</v>
      </c>
      <c r="B150" s="70" t="s">
        <v>401</v>
      </c>
      <c r="C150" s="43"/>
      <c r="D150" s="45" t="e">
        <f>#REF!-C150</f>
        <v>#REF!</v>
      </c>
      <c r="E150" s="118"/>
      <c r="F150" s="118"/>
      <c r="G150" s="112"/>
      <c r="H150" s="112"/>
      <c r="I150" s="112"/>
      <c r="J150" s="112"/>
      <c r="K150" s="112"/>
      <c r="L150" s="112"/>
      <c r="M150" s="564"/>
      <c r="N150" s="14"/>
      <c r="O150" s="112"/>
      <c r="P150" s="112"/>
    </row>
    <row r="151" spans="1:10" s="31" customFormat="1" ht="15">
      <c r="A151" s="149"/>
      <c r="B151" s="149"/>
      <c r="C151" s="149"/>
      <c r="D151" s="149"/>
      <c r="E151" s="149"/>
      <c r="F151" s="149"/>
      <c r="G151" s="149"/>
      <c r="H151" s="149"/>
      <c r="I151" s="149"/>
      <c r="J151" s="149"/>
    </row>
    <row r="152" spans="1:10" s="31" customFormat="1" ht="15">
      <c r="A152" s="149"/>
      <c r="B152" s="149"/>
      <c r="C152" s="149"/>
      <c r="D152" s="149"/>
      <c r="E152" s="149"/>
      <c r="F152" s="149"/>
      <c r="G152" s="149"/>
      <c r="H152" s="149"/>
      <c r="I152" s="149"/>
      <c r="J152" s="149"/>
    </row>
    <row r="153" spans="1:10" s="31" customFormat="1" ht="15">
      <c r="A153" s="149"/>
      <c r="B153" s="149"/>
      <c r="C153" s="149"/>
      <c r="D153" s="149"/>
      <c r="E153" s="149"/>
      <c r="F153" s="149"/>
      <c r="G153" s="149"/>
      <c r="H153" s="149"/>
      <c r="I153" s="149"/>
      <c r="J153" s="149"/>
    </row>
    <row r="154" spans="1:10" s="31" customFormat="1" ht="15">
      <c r="A154" s="149"/>
      <c r="B154" s="149"/>
      <c r="C154" s="149"/>
      <c r="D154" s="149"/>
      <c r="E154" s="149"/>
      <c r="F154" s="149"/>
      <c r="G154" s="149"/>
      <c r="H154" s="149"/>
      <c r="I154" s="149"/>
      <c r="J154" s="149"/>
    </row>
    <row r="155" spans="1:10" s="31" customFormat="1" ht="15">
      <c r="A155" s="149"/>
      <c r="B155" s="149"/>
      <c r="C155" s="149"/>
      <c r="D155" s="149"/>
      <c r="E155" s="149"/>
      <c r="F155" s="149"/>
      <c r="G155" s="149"/>
      <c r="H155" s="149"/>
      <c r="I155" s="149"/>
      <c r="J155" s="149"/>
    </row>
    <row r="156" spans="1:10" s="31" customFormat="1" ht="15">
      <c r="A156" s="149"/>
      <c r="B156" s="149"/>
      <c r="C156" s="149"/>
      <c r="D156" s="149"/>
      <c r="E156" s="149"/>
      <c r="F156" s="149"/>
      <c r="G156" s="149"/>
      <c r="H156" s="149"/>
      <c r="I156" s="149"/>
      <c r="J156" s="149"/>
    </row>
    <row r="157" spans="1:10" s="31" customFormat="1" ht="15">
      <c r="A157" s="149"/>
      <c r="B157" s="149"/>
      <c r="C157" s="149"/>
      <c r="D157" s="149"/>
      <c r="E157" s="149"/>
      <c r="F157" s="149"/>
      <c r="G157" s="149"/>
      <c r="H157" s="149"/>
      <c r="I157" s="149"/>
      <c r="J157" s="149"/>
    </row>
    <row r="158" spans="1:10" s="31" customFormat="1" ht="15">
      <c r="A158" s="149"/>
      <c r="B158" s="149"/>
      <c r="C158" s="149"/>
      <c r="D158" s="149"/>
      <c r="E158" s="149"/>
      <c r="F158" s="149"/>
      <c r="G158" s="149"/>
      <c r="H158" s="149"/>
      <c r="I158" s="149"/>
      <c r="J158" s="149"/>
    </row>
    <row r="159" spans="1:10" s="31" customFormat="1" ht="15">
      <c r="A159" s="149"/>
      <c r="B159" s="149"/>
      <c r="C159" s="149"/>
      <c r="D159" s="149"/>
      <c r="E159" s="149"/>
      <c r="F159" s="149"/>
      <c r="G159" s="149"/>
      <c r="H159" s="149"/>
      <c r="I159" s="149"/>
      <c r="J159" s="149"/>
    </row>
    <row r="160" spans="1:10" s="31" customFormat="1" ht="15">
      <c r="A160" s="149"/>
      <c r="B160" s="149"/>
      <c r="C160" s="149"/>
      <c r="D160" s="149"/>
      <c r="E160" s="149"/>
      <c r="F160" s="149"/>
      <c r="G160" s="149"/>
      <c r="H160" s="149"/>
      <c r="I160" s="149"/>
      <c r="J160" s="149"/>
    </row>
    <row r="161" spans="1:10" s="31" customFormat="1" ht="15">
      <c r="A161" s="149"/>
      <c r="B161" s="149"/>
      <c r="C161" s="149"/>
      <c r="D161" s="149"/>
      <c r="E161" s="149"/>
      <c r="F161" s="149"/>
      <c r="G161" s="149"/>
      <c r="H161" s="149"/>
      <c r="I161" s="149"/>
      <c r="J161" s="149"/>
    </row>
    <row r="162" spans="1:10" s="31" customFormat="1" ht="15">
      <c r="A162" s="149"/>
      <c r="B162" s="149"/>
      <c r="C162" s="149"/>
      <c r="D162" s="149"/>
      <c r="E162" s="149"/>
      <c r="F162" s="149"/>
      <c r="G162" s="149"/>
      <c r="H162" s="149"/>
      <c r="I162" s="149"/>
      <c r="J162" s="149"/>
    </row>
    <row r="163" spans="1:10" s="31" customFormat="1" ht="15">
      <c r="A163" s="149"/>
      <c r="B163" s="149"/>
      <c r="C163" s="149"/>
      <c r="D163" s="149"/>
      <c r="E163" s="149"/>
      <c r="F163" s="149"/>
      <c r="G163" s="149"/>
      <c r="H163" s="149"/>
      <c r="I163" s="149"/>
      <c r="J163" s="149"/>
    </row>
    <row r="164" spans="1:10" s="31" customFormat="1" ht="15">
      <c r="A164" s="149"/>
      <c r="B164" s="149"/>
      <c r="C164" s="149"/>
      <c r="D164" s="149"/>
      <c r="E164" s="149"/>
      <c r="F164" s="149"/>
      <c r="G164" s="149"/>
      <c r="H164" s="149"/>
      <c r="I164" s="149"/>
      <c r="J164" s="149"/>
    </row>
    <row r="165" spans="1:10" s="31" customFormat="1" ht="15">
      <c r="A165" s="149"/>
      <c r="B165" s="149"/>
      <c r="C165" s="149"/>
      <c r="D165" s="149"/>
      <c r="E165" s="149"/>
      <c r="F165" s="149"/>
      <c r="G165" s="149"/>
      <c r="H165" s="149"/>
      <c r="I165" s="149"/>
      <c r="J165" s="149"/>
    </row>
    <row r="166" spans="1:10" s="31" customFormat="1" ht="15">
      <c r="A166" s="149"/>
      <c r="B166" s="149"/>
      <c r="C166" s="149"/>
      <c r="D166" s="149"/>
      <c r="E166" s="149"/>
      <c r="F166" s="149"/>
      <c r="G166" s="149"/>
      <c r="H166" s="149"/>
      <c r="I166" s="149"/>
      <c r="J166" s="149"/>
    </row>
    <row r="167" spans="1:10" s="31" customFormat="1" ht="15">
      <c r="A167" s="149"/>
      <c r="B167" s="149"/>
      <c r="C167" s="149"/>
      <c r="D167" s="149"/>
      <c r="E167" s="149"/>
      <c r="F167" s="149"/>
      <c r="G167" s="149"/>
      <c r="H167" s="149"/>
      <c r="I167" s="149"/>
      <c r="J167" s="149"/>
    </row>
    <row r="168" spans="1:10" s="31" customFormat="1" ht="15">
      <c r="A168" s="149"/>
      <c r="B168" s="149"/>
      <c r="C168" s="149"/>
      <c r="D168" s="149"/>
      <c r="E168" s="149"/>
      <c r="F168" s="149"/>
      <c r="G168" s="149"/>
      <c r="H168" s="149"/>
      <c r="I168" s="149"/>
      <c r="J168" s="149"/>
    </row>
    <row r="169" spans="1:10" s="31" customFormat="1" ht="15">
      <c r="A169" s="149"/>
      <c r="B169" s="149"/>
      <c r="C169" s="149"/>
      <c r="D169" s="149"/>
      <c r="E169" s="149"/>
      <c r="F169" s="149"/>
      <c r="G169" s="149"/>
      <c r="H169" s="149"/>
      <c r="I169" s="149"/>
      <c r="J169" s="149"/>
    </row>
    <row r="170" spans="1:10" s="31" customFormat="1" ht="15">
      <c r="A170" s="149"/>
      <c r="B170" s="149"/>
      <c r="C170" s="149"/>
      <c r="D170" s="149"/>
      <c r="E170" s="149"/>
      <c r="F170" s="149"/>
      <c r="G170" s="149"/>
      <c r="H170" s="149"/>
      <c r="I170" s="149"/>
      <c r="J170" s="149"/>
    </row>
    <row r="171" spans="1:10" s="31" customFormat="1" ht="15">
      <c r="A171" s="149"/>
      <c r="B171" s="149"/>
      <c r="C171" s="149"/>
      <c r="D171" s="149"/>
      <c r="E171" s="149"/>
      <c r="F171" s="149"/>
      <c r="G171" s="149"/>
      <c r="H171" s="149"/>
      <c r="I171" s="149"/>
      <c r="J171" s="149"/>
    </row>
    <row r="172" spans="1:10" s="31" customFormat="1" ht="15">
      <c r="A172" s="149"/>
      <c r="B172" s="149"/>
      <c r="C172" s="149"/>
      <c r="D172" s="149"/>
      <c r="E172" s="149"/>
      <c r="F172" s="149"/>
      <c r="G172" s="149"/>
      <c r="H172" s="149"/>
      <c r="I172" s="149"/>
      <c r="J172" s="149"/>
    </row>
    <row r="173" spans="1:10" s="31" customFormat="1" ht="15">
      <c r="A173" s="149"/>
      <c r="B173" s="149"/>
      <c r="C173" s="149"/>
      <c r="D173" s="149"/>
      <c r="E173" s="149"/>
      <c r="F173" s="149"/>
      <c r="G173" s="149"/>
      <c r="H173" s="149"/>
      <c r="I173" s="149"/>
      <c r="J173" s="149"/>
    </row>
    <row r="174" spans="1:10" s="31" customFormat="1" ht="15">
      <c r="A174" s="149"/>
      <c r="B174" s="149"/>
      <c r="C174" s="149"/>
      <c r="D174" s="149"/>
      <c r="E174" s="149"/>
      <c r="F174" s="149"/>
      <c r="G174" s="149"/>
      <c r="H174" s="149"/>
      <c r="I174" s="149"/>
      <c r="J174" s="149"/>
    </row>
    <row r="175" spans="1:10" s="31" customFormat="1" ht="15">
      <c r="A175" s="149"/>
      <c r="B175" s="149"/>
      <c r="C175" s="149"/>
      <c r="D175" s="149"/>
      <c r="E175" s="149"/>
      <c r="F175" s="149"/>
      <c r="G175" s="149"/>
      <c r="H175" s="149"/>
      <c r="I175" s="149"/>
      <c r="J175" s="149"/>
    </row>
    <row r="176" spans="1:10" s="31" customFormat="1" ht="15">
      <c r="A176" s="149"/>
      <c r="B176" s="149"/>
      <c r="C176" s="149"/>
      <c r="D176" s="149"/>
      <c r="E176" s="149"/>
      <c r="F176" s="149"/>
      <c r="G176" s="149"/>
      <c r="H176" s="149"/>
      <c r="I176" s="149"/>
      <c r="J176" s="149"/>
    </row>
    <row r="177" spans="1:10" s="31" customFormat="1" ht="15">
      <c r="A177" s="149"/>
      <c r="B177" s="149"/>
      <c r="C177" s="149"/>
      <c r="D177" s="149"/>
      <c r="E177" s="149"/>
      <c r="F177" s="149"/>
      <c r="G177" s="149"/>
      <c r="H177" s="149"/>
      <c r="I177" s="149"/>
      <c r="J177" s="149"/>
    </row>
    <row r="178" spans="1:10" s="31" customFormat="1" ht="15">
      <c r="A178" s="149"/>
      <c r="B178" s="149"/>
      <c r="C178" s="149"/>
      <c r="D178" s="149"/>
      <c r="E178" s="149"/>
      <c r="F178" s="149"/>
      <c r="G178" s="149"/>
      <c r="H178" s="149"/>
      <c r="I178" s="149"/>
      <c r="J178" s="149"/>
    </row>
    <row r="179" spans="1:10" s="31" customFormat="1" ht="15">
      <c r="A179" s="149"/>
      <c r="B179" s="149"/>
      <c r="C179" s="149"/>
      <c r="D179" s="149"/>
      <c r="E179" s="149"/>
      <c r="F179" s="149"/>
      <c r="G179" s="149"/>
      <c r="H179" s="149"/>
      <c r="I179" s="149"/>
      <c r="J179" s="149"/>
    </row>
    <row r="180" spans="1:10" s="31" customFormat="1" ht="15">
      <c r="A180" s="149"/>
      <c r="B180" s="149"/>
      <c r="C180" s="149"/>
      <c r="D180" s="149"/>
      <c r="E180" s="149"/>
      <c r="F180" s="149"/>
      <c r="G180" s="149"/>
      <c r="H180" s="149"/>
      <c r="I180" s="149"/>
      <c r="J180" s="149"/>
    </row>
    <row r="181" spans="1:10" s="31" customFormat="1" ht="15">
      <c r="A181" s="149"/>
      <c r="B181" s="149"/>
      <c r="C181" s="149"/>
      <c r="D181" s="149"/>
      <c r="E181" s="149"/>
      <c r="F181" s="149"/>
      <c r="G181" s="149"/>
      <c r="H181" s="149"/>
      <c r="I181" s="149"/>
      <c r="J181" s="149"/>
    </row>
    <row r="182" spans="1:10" s="31" customFormat="1" ht="15">
      <c r="A182" s="149"/>
      <c r="B182" s="149"/>
      <c r="C182" s="149"/>
      <c r="D182" s="149"/>
      <c r="E182" s="149"/>
      <c r="F182" s="149"/>
      <c r="G182" s="149"/>
      <c r="H182" s="149"/>
      <c r="I182" s="149"/>
      <c r="J182" s="149"/>
    </row>
    <row r="183" spans="1:10" s="31" customFormat="1" ht="15">
      <c r="A183" s="149"/>
      <c r="B183" s="149"/>
      <c r="C183" s="149"/>
      <c r="D183" s="149"/>
      <c r="E183" s="149"/>
      <c r="F183" s="149"/>
      <c r="G183" s="149"/>
      <c r="H183" s="149"/>
      <c r="I183" s="149"/>
      <c r="J183" s="149"/>
    </row>
    <row r="184" spans="1:10" s="31" customFormat="1" ht="15">
      <c r="A184" s="149"/>
      <c r="B184" s="149"/>
      <c r="C184" s="149"/>
      <c r="D184" s="149"/>
      <c r="E184" s="149"/>
      <c r="F184" s="149"/>
      <c r="G184" s="149"/>
      <c r="H184" s="149"/>
      <c r="I184" s="149"/>
      <c r="J184" s="149"/>
    </row>
    <row r="185" spans="1:10" s="31" customFormat="1" ht="15">
      <c r="A185" s="149"/>
      <c r="B185" s="149"/>
      <c r="C185" s="149"/>
      <c r="D185" s="149"/>
      <c r="E185" s="149"/>
      <c r="F185" s="149"/>
      <c r="G185" s="149"/>
      <c r="H185" s="149"/>
      <c r="I185" s="149"/>
      <c r="J185" s="149"/>
    </row>
    <row r="186" spans="1:10" s="31" customFormat="1" ht="15">
      <c r="A186" s="149"/>
      <c r="B186" s="149"/>
      <c r="C186" s="149"/>
      <c r="D186" s="149"/>
      <c r="E186" s="149"/>
      <c r="F186" s="149"/>
      <c r="G186" s="149"/>
      <c r="H186" s="149"/>
      <c r="I186" s="149"/>
      <c r="J186" s="149"/>
    </row>
    <row r="187" spans="1:10" s="31" customFormat="1" ht="15">
      <c r="A187" s="149"/>
      <c r="B187" s="149"/>
      <c r="C187" s="149"/>
      <c r="D187" s="149"/>
      <c r="E187" s="149"/>
      <c r="F187" s="149"/>
      <c r="G187" s="149"/>
      <c r="H187" s="149"/>
      <c r="I187" s="149"/>
      <c r="J187" s="149"/>
    </row>
    <row r="188" spans="1:10" s="31" customFormat="1" ht="15">
      <c r="A188" s="149"/>
      <c r="B188" s="149"/>
      <c r="C188" s="149"/>
      <c r="D188" s="149"/>
      <c r="E188" s="149"/>
      <c r="F188" s="149"/>
      <c r="G188" s="149"/>
      <c r="H188" s="149"/>
      <c r="I188" s="149"/>
      <c r="J188" s="149"/>
    </row>
    <row r="189" spans="1:10" s="31" customFormat="1" ht="15">
      <c r="A189" s="149"/>
      <c r="B189" s="149"/>
      <c r="C189" s="149"/>
      <c r="D189" s="149"/>
      <c r="E189" s="149"/>
      <c r="F189" s="149"/>
      <c r="G189" s="149"/>
      <c r="H189" s="149"/>
      <c r="I189" s="149"/>
      <c r="J189" s="149"/>
    </row>
    <row r="190" spans="1:10" s="31" customFormat="1" ht="15">
      <c r="A190" s="149"/>
      <c r="B190" s="149"/>
      <c r="C190" s="149"/>
      <c r="D190" s="149"/>
      <c r="E190" s="149"/>
      <c r="F190" s="149"/>
      <c r="G190" s="149"/>
      <c r="H190" s="149"/>
      <c r="I190" s="149"/>
      <c r="J190" s="149"/>
    </row>
    <row r="191" spans="1:10" s="31" customFormat="1" ht="15">
      <c r="A191" s="149"/>
      <c r="B191" s="149"/>
      <c r="C191" s="149"/>
      <c r="D191" s="149"/>
      <c r="E191" s="149"/>
      <c r="F191" s="149"/>
      <c r="G191" s="149"/>
      <c r="H191" s="149"/>
      <c r="I191" s="149"/>
      <c r="J191" s="149"/>
    </row>
    <row r="192" spans="1:10" s="31" customFormat="1" ht="15">
      <c r="A192" s="149"/>
      <c r="B192" s="149"/>
      <c r="C192" s="149"/>
      <c r="D192" s="149"/>
      <c r="E192" s="149"/>
      <c r="F192" s="149"/>
      <c r="G192" s="149"/>
      <c r="H192" s="149"/>
      <c r="I192" s="149"/>
      <c r="J192" s="149"/>
    </row>
    <row r="193" spans="1:10" s="31" customFormat="1" ht="15">
      <c r="A193" s="149"/>
      <c r="B193" s="149"/>
      <c r="C193" s="149"/>
      <c r="D193" s="149"/>
      <c r="E193" s="149"/>
      <c r="F193" s="149"/>
      <c r="G193" s="149"/>
      <c r="H193" s="149"/>
      <c r="I193" s="149"/>
      <c r="J193" s="149"/>
    </row>
    <row r="194" spans="1:10" s="31" customFormat="1" ht="15">
      <c r="A194" s="149"/>
      <c r="B194" s="149"/>
      <c r="C194" s="149"/>
      <c r="D194" s="149"/>
      <c r="E194" s="149"/>
      <c r="F194" s="149"/>
      <c r="G194" s="149"/>
      <c r="H194" s="149"/>
      <c r="I194" s="149"/>
      <c r="J194" s="149"/>
    </row>
    <row r="195" spans="1:10" s="31" customFormat="1" ht="15">
      <c r="A195" s="149"/>
      <c r="B195" s="149"/>
      <c r="C195" s="149"/>
      <c r="D195" s="149"/>
      <c r="E195" s="149"/>
      <c r="F195" s="149"/>
      <c r="G195" s="149"/>
      <c r="H195" s="149"/>
      <c r="I195" s="149"/>
      <c r="J195" s="149"/>
    </row>
    <row r="196" spans="1:10" s="31" customFormat="1" ht="15">
      <c r="A196" s="149"/>
      <c r="B196" s="149"/>
      <c r="C196" s="149"/>
      <c r="D196" s="149"/>
      <c r="E196" s="149"/>
      <c r="F196" s="149"/>
      <c r="G196" s="149"/>
      <c r="H196" s="149"/>
      <c r="I196" s="149"/>
      <c r="J196" s="149"/>
    </row>
    <row r="197" spans="1:10" s="31" customFormat="1" ht="15">
      <c r="A197" s="149"/>
      <c r="B197" s="149"/>
      <c r="C197" s="149"/>
      <c r="D197" s="149"/>
      <c r="E197" s="149"/>
      <c r="F197" s="149"/>
      <c r="G197" s="149"/>
      <c r="H197" s="149"/>
      <c r="I197" s="149"/>
      <c r="J197" s="149"/>
    </row>
    <row r="198" spans="1:10" s="31" customFormat="1" ht="15">
      <c r="A198" s="149"/>
      <c r="B198" s="149"/>
      <c r="C198" s="149"/>
      <c r="D198" s="149"/>
      <c r="E198" s="149"/>
      <c r="F198" s="149"/>
      <c r="G198" s="149"/>
      <c r="H198" s="149"/>
      <c r="I198" s="149"/>
      <c r="J198" s="149"/>
    </row>
    <row r="199" spans="1:10" s="31" customFormat="1" ht="15">
      <c r="A199" s="149"/>
      <c r="B199" s="149"/>
      <c r="C199" s="149"/>
      <c r="D199" s="149"/>
      <c r="E199" s="149"/>
      <c r="F199" s="149"/>
      <c r="G199" s="149"/>
      <c r="H199" s="149"/>
      <c r="I199" s="149"/>
      <c r="J199" s="149"/>
    </row>
    <row r="200" spans="1:10" s="31" customFormat="1" ht="15">
      <c r="A200" s="149"/>
      <c r="B200" s="149"/>
      <c r="C200" s="149"/>
      <c r="D200" s="149"/>
      <c r="E200" s="149"/>
      <c r="F200" s="149"/>
      <c r="G200" s="149"/>
      <c r="H200" s="149"/>
      <c r="I200" s="149"/>
      <c r="J200" s="149"/>
    </row>
    <row r="201" spans="1:10" s="31" customFormat="1" ht="15">
      <c r="A201" s="149"/>
      <c r="B201" s="149"/>
      <c r="C201" s="149"/>
      <c r="D201" s="149"/>
      <c r="E201" s="149"/>
      <c r="F201" s="149"/>
      <c r="G201" s="149"/>
      <c r="H201" s="149"/>
      <c r="I201" s="149"/>
      <c r="J201" s="149"/>
    </row>
    <row r="202" spans="1:10" s="31" customFormat="1" ht="15">
      <c r="A202" s="149"/>
      <c r="B202" s="149"/>
      <c r="C202" s="149"/>
      <c r="D202" s="149"/>
      <c r="E202" s="149"/>
      <c r="F202" s="149"/>
      <c r="G202" s="149"/>
      <c r="H202" s="149"/>
      <c r="I202" s="149"/>
      <c r="J202" s="149"/>
    </row>
    <row r="203" spans="1:10" s="31" customFormat="1" ht="15">
      <c r="A203" s="149"/>
      <c r="B203" s="149"/>
      <c r="C203" s="149"/>
      <c r="D203" s="149"/>
      <c r="E203" s="149"/>
      <c r="F203" s="149"/>
      <c r="G203" s="149"/>
      <c r="H203" s="149"/>
      <c r="I203" s="149"/>
      <c r="J203" s="149"/>
    </row>
    <row r="204" spans="1:10" s="31" customFormat="1" ht="15">
      <c r="A204" s="149"/>
      <c r="B204" s="149"/>
      <c r="C204" s="149"/>
      <c r="D204" s="149"/>
      <c r="E204" s="149"/>
      <c r="F204" s="149"/>
      <c r="G204" s="149"/>
      <c r="H204" s="149"/>
      <c r="I204" s="149"/>
      <c r="J204" s="149"/>
    </row>
    <row r="205" spans="1:10" s="31" customFormat="1" ht="15">
      <c r="A205" s="149"/>
      <c r="B205" s="149"/>
      <c r="C205" s="149"/>
      <c r="D205" s="149"/>
      <c r="E205" s="149"/>
      <c r="F205" s="149"/>
      <c r="G205" s="149"/>
      <c r="H205" s="149"/>
      <c r="I205" s="149"/>
      <c r="J205" s="149"/>
    </row>
    <row r="206" spans="1:10" s="31" customFormat="1" ht="15">
      <c r="A206" s="149"/>
      <c r="B206" s="149"/>
      <c r="C206" s="149"/>
      <c r="D206" s="149"/>
      <c r="E206" s="149"/>
      <c r="F206" s="149"/>
      <c r="G206" s="149"/>
      <c r="H206" s="149"/>
      <c r="I206" s="149"/>
      <c r="J206" s="149"/>
    </row>
    <row r="207" spans="1:10" s="31" customFormat="1" ht="15">
      <c r="A207" s="149"/>
      <c r="B207" s="149"/>
      <c r="C207" s="149"/>
      <c r="D207" s="149"/>
      <c r="E207" s="149"/>
      <c r="F207" s="149"/>
      <c r="G207" s="149"/>
      <c r="H207" s="149"/>
      <c r="I207" s="149"/>
      <c r="J207" s="149"/>
    </row>
    <row r="208" spans="1:10" s="31" customFormat="1" ht="15">
      <c r="A208" s="149"/>
      <c r="B208" s="149"/>
      <c r="C208" s="149"/>
      <c r="D208" s="149"/>
      <c r="E208" s="149"/>
      <c r="F208" s="149"/>
      <c r="G208" s="149"/>
      <c r="H208" s="149"/>
      <c r="I208" s="149"/>
      <c r="J208" s="149"/>
    </row>
    <row r="209" spans="1:10" s="31" customFormat="1" ht="15">
      <c r="A209" s="149"/>
      <c r="B209" s="149"/>
      <c r="C209" s="149"/>
      <c r="D209" s="149"/>
      <c r="E209" s="149"/>
      <c r="F209" s="149"/>
      <c r="G209" s="149"/>
      <c r="H209" s="149"/>
      <c r="I209" s="149"/>
      <c r="J209" s="149"/>
    </row>
    <row r="210" spans="1:10" s="31" customFormat="1" ht="15">
      <c r="A210" s="149"/>
      <c r="B210" s="149"/>
      <c r="C210" s="149"/>
      <c r="D210" s="149"/>
      <c r="E210" s="149"/>
      <c r="F210" s="149"/>
      <c r="G210" s="149"/>
      <c r="H210" s="149"/>
      <c r="I210" s="149"/>
      <c r="J210" s="149"/>
    </row>
    <row r="211" spans="1:10" s="31" customFormat="1" ht="15">
      <c r="A211" s="149"/>
      <c r="B211" s="149"/>
      <c r="C211" s="149"/>
      <c r="D211" s="149"/>
      <c r="E211" s="149"/>
      <c r="F211" s="149"/>
      <c r="G211" s="149"/>
      <c r="H211" s="149"/>
      <c r="I211" s="149"/>
      <c r="J211" s="149"/>
    </row>
    <row r="212" spans="1:10" s="31" customFormat="1" ht="15">
      <c r="A212" s="149"/>
      <c r="B212" s="149"/>
      <c r="C212" s="149"/>
      <c r="D212" s="149"/>
      <c r="E212" s="149"/>
      <c r="F212" s="149"/>
      <c r="G212" s="149"/>
      <c r="H212" s="149"/>
      <c r="I212" s="149"/>
      <c r="J212" s="149"/>
    </row>
    <row r="213" spans="1:10" s="31" customFormat="1" ht="15">
      <c r="A213" s="149"/>
      <c r="B213" s="149"/>
      <c r="C213" s="149"/>
      <c r="D213" s="149"/>
      <c r="E213" s="149"/>
      <c r="F213" s="149"/>
      <c r="G213" s="149"/>
      <c r="H213" s="149"/>
      <c r="I213" s="149"/>
      <c r="J213" s="149"/>
    </row>
    <row r="214" spans="1:10" s="31" customFormat="1" ht="15">
      <c r="A214" s="149"/>
      <c r="B214" s="149"/>
      <c r="C214" s="149"/>
      <c r="D214" s="149"/>
      <c r="E214" s="149"/>
      <c r="F214" s="149"/>
      <c r="G214" s="149"/>
      <c r="H214" s="149"/>
      <c r="I214" s="149"/>
      <c r="J214" s="149"/>
    </row>
    <row r="215" spans="1:10" s="31" customFormat="1" ht="15">
      <c r="A215" s="149"/>
      <c r="B215" s="149"/>
      <c r="C215" s="149"/>
      <c r="D215" s="149"/>
      <c r="E215" s="149"/>
      <c r="F215" s="149"/>
      <c r="G215" s="149"/>
      <c r="H215" s="149"/>
      <c r="I215" s="149"/>
      <c r="J215" s="149"/>
    </row>
    <row r="216" spans="1:10" s="31" customFormat="1" ht="15">
      <c r="A216" s="149"/>
      <c r="B216" s="149"/>
      <c r="C216" s="149"/>
      <c r="D216" s="149"/>
      <c r="E216" s="149"/>
      <c r="F216" s="149"/>
      <c r="G216" s="149"/>
      <c r="H216" s="149"/>
      <c r="I216" s="149"/>
      <c r="J216" s="149"/>
    </row>
    <row r="217" spans="1:10" s="31" customFormat="1" ht="15">
      <c r="A217" s="149"/>
      <c r="B217" s="149"/>
      <c r="C217" s="149"/>
      <c r="D217" s="149"/>
      <c r="E217" s="149"/>
      <c r="F217" s="149"/>
      <c r="G217" s="149"/>
      <c r="H217" s="149"/>
      <c r="I217" s="149"/>
      <c r="J217" s="149"/>
    </row>
    <row r="218" spans="1:10" s="31" customFormat="1" ht="15">
      <c r="A218" s="149"/>
      <c r="B218" s="149"/>
      <c r="C218" s="149"/>
      <c r="D218" s="149"/>
      <c r="E218" s="149"/>
      <c r="F218" s="149"/>
      <c r="G218" s="149"/>
      <c r="H218" s="149"/>
      <c r="I218" s="149"/>
      <c r="J218" s="149"/>
    </row>
    <row r="219" spans="1:10" s="31" customFormat="1" ht="15">
      <c r="A219" s="149"/>
      <c r="B219" s="149"/>
      <c r="C219" s="149"/>
      <c r="D219" s="149"/>
      <c r="E219" s="149"/>
      <c r="F219" s="149"/>
      <c r="G219" s="149"/>
      <c r="H219" s="149"/>
      <c r="I219" s="149"/>
      <c r="J219" s="149"/>
    </row>
    <row r="220" spans="1:10" s="31" customFormat="1" ht="15">
      <c r="A220" s="149"/>
      <c r="B220" s="149"/>
      <c r="C220" s="149"/>
      <c r="D220" s="149"/>
      <c r="E220" s="149"/>
      <c r="F220" s="149"/>
      <c r="G220" s="149"/>
      <c r="H220" s="149"/>
      <c r="I220" s="149"/>
      <c r="J220" s="149"/>
    </row>
    <row r="221" spans="1:10" s="31" customFormat="1" ht="15">
      <c r="A221" s="149"/>
      <c r="B221" s="149"/>
      <c r="C221" s="149"/>
      <c r="D221" s="149"/>
      <c r="E221" s="149"/>
      <c r="F221" s="149"/>
      <c r="G221" s="149"/>
      <c r="H221" s="149"/>
      <c r="I221" s="149"/>
      <c r="J221" s="149"/>
    </row>
    <row r="222" spans="1:10" s="31" customFormat="1" ht="15">
      <c r="A222" s="149"/>
      <c r="B222" s="149"/>
      <c r="C222" s="149"/>
      <c r="D222" s="149"/>
      <c r="E222" s="149"/>
      <c r="F222" s="149"/>
      <c r="G222" s="149"/>
      <c r="H222" s="149"/>
      <c r="I222" s="149"/>
      <c r="J222" s="149"/>
    </row>
    <row r="223" spans="1:10" s="31" customFormat="1" ht="15">
      <c r="A223" s="149"/>
      <c r="B223" s="149"/>
      <c r="C223" s="149"/>
      <c r="D223" s="149"/>
      <c r="E223" s="149"/>
      <c r="F223" s="149"/>
      <c r="G223" s="149"/>
      <c r="H223" s="149"/>
      <c r="I223" s="149"/>
      <c r="J223" s="149"/>
    </row>
    <row r="224" spans="1:10" s="31" customFormat="1" ht="15">
      <c r="A224" s="149"/>
      <c r="B224" s="149"/>
      <c r="C224" s="149"/>
      <c r="D224" s="149"/>
      <c r="E224" s="149"/>
      <c r="F224" s="149"/>
      <c r="G224" s="149"/>
      <c r="H224" s="149"/>
      <c r="I224" s="149"/>
      <c r="J224" s="149"/>
    </row>
    <row r="225" spans="1:10" s="31" customFormat="1" ht="15">
      <c r="A225" s="149"/>
      <c r="B225" s="149"/>
      <c r="C225" s="149"/>
      <c r="D225" s="149"/>
      <c r="E225" s="149"/>
      <c r="F225" s="149"/>
      <c r="G225" s="149"/>
      <c r="H225" s="149"/>
      <c r="I225" s="149"/>
      <c r="J225" s="149"/>
    </row>
    <row r="226" spans="1:10" s="31" customFormat="1" ht="15">
      <c r="A226" s="149"/>
      <c r="B226" s="149"/>
      <c r="C226" s="149"/>
      <c r="D226" s="149"/>
      <c r="E226" s="149"/>
      <c r="F226" s="149"/>
      <c r="G226" s="149"/>
      <c r="H226" s="149"/>
      <c r="I226" s="149"/>
      <c r="J226" s="149"/>
    </row>
    <row r="227" spans="1:10" s="31" customFormat="1" ht="15">
      <c r="A227" s="149"/>
      <c r="B227" s="149"/>
      <c r="C227" s="149"/>
      <c r="D227" s="149"/>
      <c r="E227" s="149"/>
      <c r="F227" s="149"/>
      <c r="G227" s="149"/>
      <c r="H227" s="149"/>
      <c r="I227" s="149"/>
      <c r="J227" s="149"/>
    </row>
    <row r="228" spans="1:10" s="31" customFormat="1" ht="15">
      <c r="A228" s="149"/>
      <c r="B228" s="149"/>
      <c r="C228" s="149"/>
      <c r="D228" s="149"/>
      <c r="E228" s="149"/>
      <c r="F228" s="149"/>
      <c r="G228" s="149"/>
      <c r="H228" s="149"/>
      <c r="I228" s="149"/>
      <c r="J228" s="149"/>
    </row>
    <row r="229" spans="1:10" s="31" customFormat="1" ht="15">
      <c r="A229" s="149"/>
      <c r="B229" s="149"/>
      <c r="C229" s="149"/>
      <c r="D229" s="149"/>
      <c r="E229" s="149"/>
      <c r="F229" s="149"/>
      <c r="G229" s="149"/>
      <c r="H229" s="149"/>
      <c r="I229" s="149"/>
      <c r="J229" s="149"/>
    </row>
    <row r="230" spans="1:10" s="31" customFormat="1" ht="15">
      <c r="A230" s="149"/>
      <c r="B230" s="149"/>
      <c r="C230" s="149"/>
      <c r="D230" s="149"/>
      <c r="E230" s="149"/>
      <c r="F230" s="149"/>
      <c r="G230" s="149"/>
      <c r="H230" s="149"/>
      <c r="I230" s="149"/>
      <c r="J230" s="149"/>
    </row>
    <row r="231" spans="1:10" s="31" customFormat="1" ht="15">
      <c r="A231" s="149"/>
      <c r="B231" s="149"/>
      <c r="C231" s="149"/>
      <c r="D231" s="149"/>
      <c r="E231" s="149"/>
      <c r="F231" s="149"/>
      <c r="G231" s="149"/>
      <c r="H231" s="149"/>
      <c r="I231" s="149"/>
      <c r="J231" s="149"/>
    </row>
    <row r="232" spans="1:10" s="31" customFormat="1" ht="15">
      <c r="A232" s="149"/>
      <c r="B232" s="149"/>
      <c r="C232" s="149"/>
      <c r="D232" s="149"/>
      <c r="E232" s="149"/>
      <c r="F232" s="149"/>
      <c r="G232" s="149"/>
      <c r="H232" s="149"/>
      <c r="I232" s="149"/>
      <c r="J232" s="149"/>
    </row>
    <row r="233" spans="1:10" s="31" customFormat="1" ht="15">
      <c r="A233" s="149"/>
      <c r="B233" s="149"/>
      <c r="C233" s="149"/>
      <c r="D233" s="149"/>
      <c r="E233" s="149"/>
      <c r="F233" s="149"/>
      <c r="G233" s="149"/>
      <c r="H233" s="149"/>
      <c r="I233" s="149"/>
      <c r="J233" s="149"/>
    </row>
    <row r="234" spans="1:10" s="31" customFormat="1" ht="15">
      <c r="A234" s="149"/>
      <c r="B234" s="149"/>
      <c r="C234" s="149"/>
      <c r="D234" s="149"/>
      <c r="E234" s="149"/>
      <c r="F234" s="149"/>
      <c r="G234" s="149"/>
      <c r="H234" s="149"/>
      <c r="I234" s="149"/>
      <c r="J234" s="149"/>
    </row>
    <row r="235" spans="1:10" s="31" customFormat="1" ht="15">
      <c r="A235" s="149"/>
      <c r="B235" s="149"/>
      <c r="C235" s="149"/>
      <c r="D235" s="149"/>
      <c r="E235" s="149"/>
      <c r="F235" s="149"/>
      <c r="G235" s="149"/>
      <c r="H235" s="149"/>
      <c r="I235" s="149"/>
      <c r="J235" s="149"/>
    </row>
    <row r="236" spans="1:10" s="31" customFormat="1" ht="15">
      <c r="A236" s="149"/>
      <c r="B236" s="149"/>
      <c r="C236" s="149"/>
      <c r="D236" s="149"/>
      <c r="E236" s="149"/>
      <c r="F236" s="149"/>
      <c r="G236" s="149"/>
      <c r="H236" s="149"/>
      <c r="I236" s="149"/>
      <c r="J236" s="149"/>
    </row>
    <row r="237" spans="1:10" s="31" customFormat="1" ht="15">
      <c r="A237" s="149"/>
      <c r="B237" s="149"/>
      <c r="C237" s="149"/>
      <c r="D237" s="149"/>
      <c r="E237" s="149"/>
      <c r="F237" s="149"/>
      <c r="G237" s="149"/>
      <c r="H237" s="149"/>
      <c r="I237" s="149"/>
      <c r="J237" s="149"/>
    </row>
    <row r="238" spans="1:10" s="31" customFormat="1" ht="15">
      <c r="A238" s="149"/>
      <c r="B238" s="149"/>
      <c r="C238" s="149"/>
      <c r="D238" s="149"/>
      <c r="E238" s="149"/>
      <c r="F238" s="149"/>
      <c r="G238" s="149"/>
      <c r="H238" s="149"/>
      <c r="I238" s="149"/>
      <c r="J238" s="149"/>
    </row>
    <row r="239" spans="1:10" s="31" customFormat="1" ht="15">
      <c r="A239" s="149"/>
      <c r="B239" s="149"/>
      <c r="C239" s="149"/>
      <c r="D239" s="149"/>
      <c r="E239" s="149"/>
      <c r="F239" s="149"/>
      <c r="G239" s="149"/>
      <c r="H239" s="149"/>
      <c r="I239" s="149"/>
      <c r="J239" s="149"/>
    </row>
    <row r="240" spans="1:10" s="31" customFormat="1" ht="15">
      <c r="A240" s="149"/>
      <c r="B240" s="149"/>
      <c r="C240" s="149"/>
      <c r="D240" s="149"/>
      <c r="E240" s="149"/>
      <c r="F240" s="149"/>
      <c r="G240" s="149"/>
      <c r="H240" s="149"/>
      <c r="I240" s="149"/>
      <c r="J240" s="149"/>
    </row>
    <row r="241" spans="1:10" s="31" customFormat="1" ht="15">
      <c r="A241" s="149"/>
      <c r="B241" s="149"/>
      <c r="C241" s="149"/>
      <c r="D241" s="149"/>
      <c r="E241" s="149"/>
      <c r="F241" s="149"/>
      <c r="G241" s="149"/>
      <c r="H241" s="149"/>
      <c r="I241" s="149"/>
      <c r="J241" s="149"/>
    </row>
    <row r="242" spans="1:10" s="31" customFormat="1" ht="15">
      <c r="A242" s="149"/>
      <c r="B242" s="149"/>
      <c r="C242" s="149"/>
      <c r="D242" s="149"/>
      <c r="E242" s="149"/>
      <c r="F242" s="149"/>
      <c r="G242" s="149"/>
      <c r="H242" s="149"/>
      <c r="I242" s="149"/>
      <c r="J242" s="149"/>
    </row>
    <row r="243" spans="1:10" s="31" customFormat="1" ht="15">
      <c r="A243" s="149"/>
      <c r="B243" s="149"/>
      <c r="C243" s="149"/>
      <c r="D243" s="149"/>
      <c r="E243" s="149"/>
      <c r="F243" s="149"/>
      <c r="G243" s="149"/>
      <c r="H243" s="149"/>
      <c r="I243" s="149"/>
      <c r="J243" s="149"/>
    </row>
    <row r="244" spans="1:10" s="31" customFormat="1" ht="15">
      <c r="A244" s="149"/>
      <c r="B244" s="149"/>
      <c r="C244" s="149"/>
      <c r="D244" s="149"/>
      <c r="E244" s="149"/>
      <c r="F244" s="149"/>
      <c r="G244" s="149"/>
      <c r="H244" s="149"/>
      <c r="I244" s="149"/>
      <c r="J244" s="149"/>
    </row>
    <row r="245" spans="1:10" s="31" customFormat="1" ht="15">
      <c r="A245" s="149"/>
      <c r="B245" s="149"/>
      <c r="C245" s="149"/>
      <c r="D245" s="149"/>
      <c r="E245" s="149"/>
      <c r="F245" s="149"/>
      <c r="G245" s="149"/>
      <c r="H245" s="149"/>
      <c r="I245" s="149"/>
      <c r="J245" s="149"/>
    </row>
    <row r="246" spans="1:10" s="31" customFormat="1" ht="15">
      <c r="A246" s="149"/>
      <c r="B246" s="149"/>
      <c r="C246" s="149"/>
      <c r="D246" s="149"/>
      <c r="E246" s="149"/>
      <c r="F246" s="149"/>
      <c r="G246" s="149"/>
      <c r="H246" s="149"/>
      <c r="I246" s="149"/>
      <c r="J246" s="149"/>
    </row>
    <row r="247" spans="1:10" s="31" customFormat="1" ht="15">
      <c r="A247" s="149"/>
      <c r="B247" s="149"/>
      <c r="C247" s="149"/>
      <c r="D247" s="149"/>
      <c r="E247" s="149"/>
      <c r="F247" s="149"/>
      <c r="G247" s="149"/>
      <c r="H247" s="149"/>
      <c r="I247" s="149"/>
      <c r="J247" s="149"/>
    </row>
    <row r="248" spans="1:10" s="31" customFormat="1" ht="15">
      <c r="A248" s="149"/>
      <c r="B248" s="149"/>
      <c r="C248" s="149"/>
      <c r="D248" s="149"/>
      <c r="E248" s="149"/>
      <c r="F248" s="149"/>
      <c r="G248" s="149"/>
      <c r="H248" s="149"/>
      <c r="I248" s="149"/>
      <c r="J248" s="149"/>
    </row>
    <row r="249" spans="1:10" s="31" customFormat="1" ht="15">
      <c r="A249" s="149"/>
      <c r="B249" s="149"/>
      <c r="C249" s="149"/>
      <c r="D249" s="149"/>
      <c r="E249" s="149"/>
      <c r="F249" s="149"/>
      <c r="G249" s="149"/>
      <c r="H249" s="149"/>
      <c r="I249" s="149"/>
      <c r="J249" s="149"/>
    </row>
    <row r="250" spans="1:10" s="31" customFormat="1" ht="15">
      <c r="A250" s="149"/>
      <c r="B250" s="149"/>
      <c r="C250" s="149"/>
      <c r="D250" s="149"/>
      <c r="E250" s="149"/>
      <c r="F250" s="149"/>
      <c r="G250" s="149"/>
      <c r="H250" s="149"/>
      <c r="I250" s="149"/>
      <c r="J250" s="149"/>
    </row>
    <row r="251" spans="1:10" s="31" customFormat="1" ht="15">
      <c r="A251" s="149"/>
      <c r="B251" s="149"/>
      <c r="C251" s="149"/>
      <c r="D251" s="149"/>
      <c r="E251" s="149"/>
      <c r="F251" s="149"/>
      <c r="G251" s="149"/>
      <c r="H251" s="149"/>
      <c r="I251" s="149"/>
      <c r="J251" s="149"/>
    </row>
    <row r="252" spans="1:10" s="31" customFormat="1" ht="15">
      <c r="A252" s="149"/>
      <c r="B252" s="149"/>
      <c r="C252" s="149"/>
      <c r="D252" s="149"/>
      <c r="E252" s="149"/>
      <c r="F252" s="149"/>
      <c r="G252" s="149"/>
      <c r="H252" s="149"/>
      <c r="I252" s="149"/>
      <c r="J252" s="149"/>
    </row>
    <row r="253" spans="1:10" s="31" customFormat="1" ht="15">
      <c r="A253" s="149"/>
      <c r="B253" s="149"/>
      <c r="C253" s="149"/>
      <c r="D253" s="149"/>
      <c r="E253" s="149"/>
      <c r="F253" s="149"/>
      <c r="G253" s="149"/>
      <c r="H253" s="149"/>
      <c r="I253" s="149"/>
      <c r="J253" s="149"/>
    </row>
    <row r="254" spans="1:10" s="31" customFormat="1" ht="15">
      <c r="A254" s="149"/>
      <c r="B254" s="149"/>
      <c r="C254" s="149"/>
      <c r="D254" s="149"/>
      <c r="E254" s="149"/>
      <c r="F254" s="149"/>
      <c r="G254" s="149"/>
      <c r="H254" s="149"/>
      <c r="I254" s="149"/>
      <c r="J254" s="149"/>
    </row>
    <row r="255" spans="1:10" s="31" customFormat="1" ht="15">
      <c r="A255" s="149"/>
      <c r="B255" s="149"/>
      <c r="C255" s="149"/>
      <c r="D255" s="149"/>
      <c r="E255" s="149"/>
      <c r="F255" s="149"/>
      <c r="G255" s="149"/>
      <c r="H255" s="149"/>
      <c r="I255" s="149"/>
      <c r="J255" s="149"/>
    </row>
    <row r="256" spans="1:10" s="31" customFormat="1" ht="15">
      <c r="A256" s="149"/>
      <c r="B256" s="149"/>
      <c r="C256" s="149"/>
      <c r="D256" s="149"/>
      <c r="E256" s="149"/>
      <c r="F256" s="149"/>
      <c r="G256" s="149"/>
      <c r="H256" s="149"/>
      <c r="I256" s="149"/>
      <c r="J256" s="149"/>
    </row>
    <row r="257" spans="1:10" s="31" customFormat="1" ht="15">
      <c r="A257" s="149"/>
      <c r="B257" s="149"/>
      <c r="C257" s="149"/>
      <c r="D257" s="149"/>
      <c r="E257" s="149"/>
      <c r="F257" s="149"/>
      <c r="G257" s="149"/>
      <c r="H257" s="149"/>
      <c r="I257" s="149"/>
      <c r="J257" s="149"/>
    </row>
    <row r="258" spans="1:10" s="31" customFormat="1" ht="15">
      <c r="A258" s="149"/>
      <c r="B258" s="149"/>
      <c r="C258" s="149"/>
      <c r="D258" s="149"/>
      <c r="E258" s="149"/>
      <c r="F258" s="149"/>
      <c r="G258" s="149"/>
      <c r="H258" s="149"/>
      <c r="I258" s="149"/>
      <c r="J258" s="149"/>
    </row>
    <row r="259" spans="1:10" s="31" customFormat="1" ht="15">
      <c r="A259" s="149"/>
      <c r="B259" s="149"/>
      <c r="C259" s="149"/>
      <c r="D259" s="149"/>
      <c r="E259" s="149"/>
      <c r="F259" s="149"/>
      <c r="G259" s="149"/>
      <c r="H259" s="149"/>
      <c r="I259" s="149"/>
      <c r="J259" s="149"/>
    </row>
    <row r="260" spans="1:10" s="31" customFormat="1" ht="15">
      <c r="A260" s="149"/>
      <c r="B260" s="149"/>
      <c r="C260" s="149"/>
      <c r="D260" s="149"/>
      <c r="E260" s="149"/>
      <c r="F260" s="149"/>
      <c r="G260" s="149"/>
      <c r="H260" s="149"/>
      <c r="I260" s="149"/>
      <c r="J260" s="149"/>
    </row>
    <row r="261" spans="1:10" s="31" customFormat="1" ht="15">
      <c r="A261" s="149"/>
      <c r="B261" s="149"/>
      <c r="C261" s="149"/>
      <c r="D261" s="149"/>
      <c r="E261" s="149"/>
      <c r="F261" s="149"/>
      <c r="G261" s="149"/>
      <c r="H261" s="149"/>
      <c r="I261" s="149"/>
      <c r="J261" s="149"/>
    </row>
    <row r="262" spans="1:10" s="31" customFormat="1" ht="15">
      <c r="A262" s="149"/>
      <c r="B262" s="149"/>
      <c r="C262" s="149"/>
      <c r="D262" s="149"/>
      <c r="E262" s="149"/>
      <c r="F262" s="149"/>
      <c r="G262" s="149"/>
      <c r="H262" s="149"/>
      <c r="I262" s="149"/>
      <c r="J262" s="149"/>
    </row>
    <row r="263" spans="1:10" s="31" customFormat="1" ht="15">
      <c r="A263" s="149"/>
      <c r="B263" s="149"/>
      <c r="C263" s="149"/>
      <c r="D263" s="149"/>
      <c r="E263" s="149"/>
      <c r="F263" s="149"/>
      <c r="G263" s="149"/>
      <c r="H263" s="149"/>
      <c r="I263" s="149"/>
      <c r="J263" s="149"/>
    </row>
    <row r="264" spans="1:10" s="31" customFormat="1" ht="15">
      <c r="A264" s="149"/>
      <c r="B264" s="149"/>
      <c r="C264" s="149"/>
      <c r="D264" s="149"/>
      <c r="E264" s="149"/>
      <c r="F264" s="149"/>
      <c r="G264" s="149"/>
      <c r="H264" s="149"/>
      <c r="I264" s="149"/>
      <c r="J264" s="149"/>
    </row>
    <row r="265" spans="1:10" s="31" customFormat="1" ht="15">
      <c r="A265" s="149"/>
      <c r="B265" s="149"/>
      <c r="C265" s="149"/>
      <c r="D265" s="149"/>
      <c r="E265" s="149"/>
      <c r="F265" s="149"/>
      <c r="G265" s="149"/>
      <c r="H265" s="149"/>
      <c r="I265" s="149"/>
      <c r="J265" s="149"/>
    </row>
    <row r="266" spans="1:10" s="31" customFormat="1" ht="15">
      <c r="A266"/>
      <c r="B266"/>
      <c r="C266"/>
      <c r="D266"/>
      <c r="E266"/>
      <c r="F266"/>
      <c r="G266"/>
      <c r="H266"/>
      <c r="I266"/>
      <c r="J266"/>
    </row>
    <row r="267" spans="1:10" s="31" customFormat="1" ht="15">
      <c r="A267"/>
      <c r="B267"/>
      <c r="C267"/>
      <c r="D267"/>
      <c r="E267"/>
      <c r="F267"/>
      <c r="G267"/>
      <c r="H267"/>
      <c r="I267"/>
      <c r="J267"/>
    </row>
    <row r="268" spans="1:10" s="31" customFormat="1" ht="15">
      <c r="A268"/>
      <c r="B268"/>
      <c r="C268"/>
      <c r="D268"/>
      <c r="E268"/>
      <c r="F268"/>
      <c r="G268"/>
      <c r="H268"/>
      <c r="I268"/>
      <c r="J268"/>
    </row>
    <row r="269" spans="1:10" s="31" customFormat="1" ht="15">
      <c r="A269"/>
      <c r="B269"/>
      <c r="C269"/>
      <c r="D269"/>
      <c r="E269"/>
      <c r="F269"/>
      <c r="G269"/>
      <c r="H269"/>
      <c r="I269"/>
      <c r="J269"/>
    </row>
    <row r="270" spans="1:10" s="31" customFormat="1" ht="15">
      <c r="A270"/>
      <c r="B270"/>
      <c r="C270"/>
      <c r="D270"/>
      <c r="E270"/>
      <c r="F270"/>
      <c r="G270"/>
      <c r="H270"/>
      <c r="I270"/>
      <c r="J270"/>
    </row>
    <row r="271" spans="1:10" s="31" customFormat="1" ht="15">
      <c r="A271"/>
      <c r="B271"/>
      <c r="C271"/>
      <c r="D271"/>
      <c r="E271"/>
      <c r="F271"/>
      <c r="G271"/>
      <c r="H271"/>
      <c r="I271"/>
      <c r="J271"/>
    </row>
    <row r="272" spans="1:10" s="31" customFormat="1" ht="15">
      <c r="A272"/>
      <c r="B272"/>
      <c r="C272"/>
      <c r="D272"/>
      <c r="E272"/>
      <c r="F272"/>
      <c r="G272"/>
      <c r="H272"/>
      <c r="I272"/>
      <c r="J272"/>
    </row>
    <row r="273" spans="1:10" s="31" customFormat="1" ht="15">
      <c r="A273"/>
      <c r="B273"/>
      <c r="C273"/>
      <c r="D273"/>
      <c r="E273"/>
      <c r="F273"/>
      <c r="G273"/>
      <c r="H273"/>
      <c r="I273"/>
      <c r="J273"/>
    </row>
    <row r="274" spans="1:10" s="31" customFormat="1" ht="15">
      <c r="A274"/>
      <c r="B274"/>
      <c r="C274"/>
      <c r="D274"/>
      <c r="E274"/>
      <c r="F274"/>
      <c r="G274"/>
      <c r="H274"/>
      <c r="I274"/>
      <c r="J274"/>
    </row>
    <row r="275" spans="1:10" s="31" customFormat="1" ht="15">
      <c r="A275"/>
      <c r="B275"/>
      <c r="C275"/>
      <c r="D275"/>
      <c r="E275"/>
      <c r="F275"/>
      <c r="G275"/>
      <c r="H275"/>
      <c r="I275"/>
      <c r="J275"/>
    </row>
    <row r="276" spans="1:10" s="31" customFormat="1" ht="15">
      <c r="A276"/>
      <c r="B276"/>
      <c r="C276"/>
      <c r="D276"/>
      <c r="E276"/>
      <c r="F276"/>
      <c r="G276"/>
      <c r="H276"/>
      <c r="I276"/>
      <c r="J276"/>
    </row>
    <row r="277" spans="1:10" s="31" customFormat="1" ht="15">
      <c r="A277"/>
      <c r="B277"/>
      <c r="C277"/>
      <c r="D277"/>
      <c r="E277"/>
      <c r="F277"/>
      <c r="G277"/>
      <c r="H277"/>
      <c r="I277"/>
      <c r="J277"/>
    </row>
    <row r="278" spans="1:10" s="31" customFormat="1" ht="15">
      <c r="A278"/>
      <c r="B278"/>
      <c r="C278"/>
      <c r="D278"/>
      <c r="E278"/>
      <c r="F278"/>
      <c r="G278"/>
      <c r="H278"/>
      <c r="I278"/>
      <c r="J278"/>
    </row>
    <row r="279" spans="1:10" s="31" customFormat="1" ht="15">
      <c r="A279"/>
      <c r="B279"/>
      <c r="C279"/>
      <c r="D279"/>
      <c r="E279"/>
      <c r="F279"/>
      <c r="G279"/>
      <c r="H279"/>
      <c r="I279"/>
      <c r="J279"/>
    </row>
    <row r="280" spans="1:10" s="31" customFormat="1" ht="15">
      <c r="A280"/>
      <c r="B280"/>
      <c r="C280"/>
      <c r="D280"/>
      <c r="E280"/>
      <c r="F280"/>
      <c r="G280"/>
      <c r="H280"/>
      <c r="I280"/>
      <c r="J280"/>
    </row>
    <row r="281" spans="1:10" s="31" customFormat="1" ht="15">
      <c r="A281"/>
      <c r="B281"/>
      <c r="C281"/>
      <c r="D281"/>
      <c r="E281"/>
      <c r="F281"/>
      <c r="G281"/>
      <c r="H281"/>
      <c r="I281"/>
      <c r="J281"/>
    </row>
    <row r="282" spans="1:10" s="31" customFormat="1" ht="15">
      <c r="A282"/>
      <c r="B282"/>
      <c r="C282"/>
      <c r="D282"/>
      <c r="E282"/>
      <c r="F282"/>
      <c r="G282"/>
      <c r="H282"/>
      <c r="I282"/>
      <c r="J282"/>
    </row>
    <row r="283" spans="1:10" s="31" customFormat="1" ht="15">
      <c r="A283"/>
      <c r="B283"/>
      <c r="C283"/>
      <c r="D283"/>
      <c r="E283"/>
      <c r="F283"/>
      <c r="G283"/>
      <c r="H283"/>
      <c r="I283"/>
      <c r="J283"/>
    </row>
    <row r="284" spans="1:10" s="31" customFormat="1" ht="15">
      <c r="A284"/>
      <c r="B284"/>
      <c r="C284"/>
      <c r="D284"/>
      <c r="E284"/>
      <c r="F284"/>
      <c r="G284"/>
      <c r="H284"/>
      <c r="I284"/>
      <c r="J284"/>
    </row>
    <row r="285" spans="1:10" s="31" customFormat="1" ht="15">
      <c r="A285"/>
      <c r="B285"/>
      <c r="C285"/>
      <c r="D285"/>
      <c r="E285"/>
      <c r="F285"/>
      <c r="G285"/>
      <c r="H285"/>
      <c r="I285"/>
      <c r="J285"/>
    </row>
    <row r="286" spans="1:10" s="31" customFormat="1" ht="15">
      <c r="A286"/>
      <c r="B286"/>
      <c r="C286"/>
      <c r="D286"/>
      <c r="E286"/>
      <c r="F286"/>
      <c r="G286"/>
      <c r="H286"/>
      <c r="I286"/>
      <c r="J286"/>
    </row>
    <row r="287" spans="1:10" s="31" customFormat="1" ht="15">
      <c r="A287"/>
      <c r="B287"/>
      <c r="C287"/>
      <c r="D287"/>
      <c r="E287"/>
      <c r="F287"/>
      <c r="G287"/>
      <c r="H287"/>
      <c r="I287"/>
      <c r="J287"/>
    </row>
    <row r="288" spans="1:10" s="31" customFormat="1" ht="15">
      <c r="A288"/>
      <c r="B288"/>
      <c r="C288"/>
      <c r="D288"/>
      <c r="E288"/>
      <c r="F288"/>
      <c r="G288"/>
      <c r="H288"/>
      <c r="I288"/>
      <c r="J288"/>
    </row>
    <row r="289" spans="1:10" s="31" customFormat="1" ht="15">
      <c r="A289"/>
      <c r="B289"/>
      <c r="C289"/>
      <c r="D289"/>
      <c r="E289"/>
      <c r="F289"/>
      <c r="G289"/>
      <c r="H289"/>
      <c r="I289"/>
      <c r="J289"/>
    </row>
    <row r="290" spans="1:10" s="31" customFormat="1" ht="15">
      <c r="A290"/>
      <c r="B290"/>
      <c r="C290"/>
      <c r="D290"/>
      <c r="E290"/>
      <c r="F290"/>
      <c r="G290"/>
      <c r="H290"/>
      <c r="I290"/>
      <c r="J290"/>
    </row>
    <row r="291" spans="1:10" s="31" customFormat="1" ht="15">
      <c r="A291"/>
      <c r="B291"/>
      <c r="C291"/>
      <c r="D291"/>
      <c r="E291"/>
      <c r="F291"/>
      <c r="G291"/>
      <c r="H291"/>
      <c r="I291"/>
      <c r="J291"/>
    </row>
    <row r="292" spans="1:10" s="31" customFormat="1" ht="15">
      <c r="A292"/>
      <c r="B292"/>
      <c r="C292"/>
      <c r="D292"/>
      <c r="E292"/>
      <c r="F292"/>
      <c r="G292"/>
      <c r="H292"/>
      <c r="I292"/>
      <c r="J292"/>
    </row>
    <row r="293" spans="1:10" s="31" customFormat="1" ht="15">
      <c r="A293"/>
      <c r="B293"/>
      <c r="C293"/>
      <c r="D293"/>
      <c r="E293"/>
      <c r="F293"/>
      <c r="G293"/>
      <c r="H293"/>
      <c r="I293"/>
      <c r="J293"/>
    </row>
    <row r="294" spans="1:10" s="31" customFormat="1" ht="15">
      <c r="A294"/>
      <c r="B294"/>
      <c r="C294"/>
      <c r="D294"/>
      <c r="E294"/>
      <c r="F294"/>
      <c r="G294"/>
      <c r="H294"/>
      <c r="I294"/>
      <c r="J294"/>
    </row>
    <row r="295" spans="1:10" s="31" customFormat="1" ht="15">
      <c r="A295"/>
      <c r="B295"/>
      <c r="C295"/>
      <c r="D295"/>
      <c r="E295"/>
      <c r="F295"/>
      <c r="G295"/>
      <c r="H295"/>
      <c r="I295"/>
      <c r="J295"/>
    </row>
    <row r="296" spans="1:10" s="31" customFormat="1" ht="15">
      <c r="A296"/>
      <c r="B296"/>
      <c r="C296"/>
      <c r="D296"/>
      <c r="E296"/>
      <c r="F296"/>
      <c r="G296"/>
      <c r="H296"/>
      <c r="I296"/>
      <c r="J296"/>
    </row>
    <row r="297" spans="1:10" s="31" customFormat="1" ht="15">
      <c r="A297"/>
      <c r="B297"/>
      <c r="C297"/>
      <c r="D297"/>
      <c r="E297"/>
      <c r="F297"/>
      <c r="G297"/>
      <c r="H297"/>
      <c r="I297"/>
      <c r="J297"/>
    </row>
    <row r="298" spans="1:10" s="31" customFormat="1" ht="15">
      <c r="A298"/>
      <c r="B298"/>
      <c r="C298"/>
      <c r="D298"/>
      <c r="E298"/>
      <c r="F298"/>
      <c r="G298"/>
      <c r="H298"/>
      <c r="I298"/>
      <c r="J298"/>
    </row>
    <row r="299" spans="1:10" s="31" customFormat="1" ht="15">
      <c r="A299"/>
      <c r="B299"/>
      <c r="C299"/>
      <c r="D299"/>
      <c r="E299"/>
      <c r="F299"/>
      <c r="G299"/>
      <c r="H299"/>
      <c r="I299"/>
      <c r="J299"/>
    </row>
    <row r="300" spans="1:10" s="31" customFormat="1" ht="15">
      <c r="A300"/>
      <c r="B300"/>
      <c r="C300"/>
      <c r="D300"/>
      <c r="E300"/>
      <c r="F300"/>
      <c r="G300"/>
      <c r="H300"/>
      <c r="I300"/>
      <c r="J300"/>
    </row>
    <row r="301" spans="1:10" s="31" customFormat="1" ht="15">
      <c r="A301"/>
      <c r="B301"/>
      <c r="C301"/>
      <c r="D301"/>
      <c r="E301"/>
      <c r="F301"/>
      <c r="G301"/>
      <c r="H301"/>
      <c r="I301"/>
      <c r="J301"/>
    </row>
    <row r="302" spans="1:10" s="31" customFormat="1" ht="15">
      <c r="A302"/>
      <c r="B302"/>
      <c r="C302"/>
      <c r="D302"/>
      <c r="E302"/>
      <c r="F302"/>
      <c r="G302"/>
      <c r="H302"/>
      <c r="I302"/>
      <c r="J302"/>
    </row>
    <row r="303" spans="1:10" s="31" customFormat="1" ht="15">
      <c r="A303"/>
      <c r="B303"/>
      <c r="C303"/>
      <c r="D303"/>
      <c r="E303"/>
      <c r="F303"/>
      <c r="G303"/>
      <c r="H303"/>
      <c r="I303"/>
      <c r="J303"/>
    </row>
    <row r="304" spans="1:10" s="31" customFormat="1" ht="15">
      <c r="A304"/>
      <c r="B304"/>
      <c r="C304"/>
      <c r="D304"/>
      <c r="E304"/>
      <c r="F304"/>
      <c r="G304"/>
      <c r="H304"/>
      <c r="I304"/>
      <c r="J304"/>
    </row>
    <row r="305" spans="1:10" s="31" customFormat="1" ht="15">
      <c r="A305"/>
      <c r="B305"/>
      <c r="C305"/>
      <c r="D305"/>
      <c r="E305"/>
      <c r="F305"/>
      <c r="G305"/>
      <c r="H305"/>
      <c r="I305"/>
      <c r="J305"/>
    </row>
    <row r="306" spans="1:10" s="31" customFormat="1" ht="15">
      <c r="A306"/>
      <c r="B306"/>
      <c r="C306"/>
      <c r="D306"/>
      <c r="E306"/>
      <c r="F306"/>
      <c r="G306"/>
      <c r="H306"/>
      <c r="I306"/>
      <c r="J306"/>
    </row>
    <row r="307" spans="1:10" s="31" customFormat="1" ht="15">
      <c r="A307"/>
      <c r="B307"/>
      <c r="C307"/>
      <c r="D307"/>
      <c r="E307"/>
      <c r="F307"/>
      <c r="G307"/>
      <c r="H307"/>
      <c r="I307"/>
      <c r="J307"/>
    </row>
    <row r="308" spans="1:10" s="31" customFormat="1" ht="15">
      <c r="A308"/>
      <c r="B308"/>
      <c r="C308"/>
      <c r="D308"/>
      <c r="E308"/>
      <c r="F308"/>
      <c r="G308"/>
      <c r="H308"/>
      <c r="I308"/>
      <c r="J308"/>
    </row>
    <row r="309" spans="1:10" s="31" customFormat="1" ht="15">
      <c r="A309"/>
      <c r="B309"/>
      <c r="C309"/>
      <c r="D309"/>
      <c r="E309"/>
      <c r="F309"/>
      <c r="G309"/>
      <c r="H309"/>
      <c r="I309"/>
      <c r="J309"/>
    </row>
    <row r="310" spans="1:10" s="31" customFormat="1" ht="15">
      <c r="A310"/>
      <c r="B310"/>
      <c r="C310"/>
      <c r="D310"/>
      <c r="E310"/>
      <c r="F310"/>
      <c r="G310"/>
      <c r="H310"/>
      <c r="I310"/>
      <c r="J310"/>
    </row>
    <row r="311" spans="1:10" s="31" customFormat="1" ht="15">
      <c r="A311"/>
      <c r="B311"/>
      <c r="C311"/>
      <c r="D311"/>
      <c r="E311"/>
      <c r="F311"/>
      <c r="G311"/>
      <c r="H311"/>
      <c r="I311"/>
      <c r="J311"/>
    </row>
    <row r="312" spans="1:10" s="31" customFormat="1" ht="15">
      <c r="A312"/>
      <c r="B312"/>
      <c r="C312"/>
      <c r="D312"/>
      <c r="E312"/>
      <c r="F312"/>
      <c r="G312"/>
      <c r="H312"/>
      <c r="I312"/>
      <c r="J312"/>
    </row>
    <row r="313" spans="1:10" s="31" customFormat="1" ht="15">
      <c r="A313"/>
      <c r="B313"/>
      <c r="C313"/>
      <c r="D313"/>
      <c r="E313"/>
      <c r="F313"/>
      <c r="G313"/>
      <c r="H313"/>
      <c r="I313"/>
      <c r="J313"/>
    </row>
    <row r="314" spans="1:10" s="31" customFormat="1" ht="15">
      <c r="A314"/>
      <c r="B314"/>
      <c r="C314"/>
      <c r="D314"/>
      <c r="E314"/>
      <c r="F314"/>
      <c r="G314"/>
      <c r="H314"/>
      <c r="I314"/>
      <c r="J314"/>
    </row>
    <row r="315" spans="1:10" s="31" customFormat="1" ht="15">
      <c r="A315"/>
      <c r="B315"/>
      <c r="C315"/>
      <c r="D315"/>
      <c r="E315"/>
      <c r="F315"/>
      <c r="G315"/>
      <c r="H315"/>
      <c r="I315"/>
      <c r="J315"/>
    </row>
    <row r="316" spans="1:10" s="31" customFormat="1" ht="15">
      <c r="A316"/>
      <c r="B316"/>
      <c r="C316"/>
      <c r="D316"/>
      <c r="E316"/>
      <c r="F316"/>
      <c r="G316"/>
      <c r="H316"/>
      <c r="I316"/>
      <c r="J316"/>
    </row>
    <row r="317" spans="1:10" s="31" customFormat="1" ht="15">
      <c r="A317"/>
      <c r="B317"/>
      <c r="C317"/>
      <c r="D317"/>
      <c r="E317"/>
      <c r="F317"/>
      <c r="G317"/>
      <c r="H317"/>
      <c r="I317"/>
      <c r="J317"/>
    </row>
    <row r="318" spans="1:10" s="31" customFormat="1" ht="15">
      <c r="A318"/>
      <c r="B318"/>
      <c r="C318"/>
      <c r="D318"/>
      <c r="E318"/>
      <c r="F318"/>
      <c r="G318"/>
      <c r="H318"/>
      <c r="I318"/>
      <c r="J318"/>
    </row>
    <row r="319" spans="1:10" s="31" customFormat="1" ht="15">
      <c r="A319"/>
      <c r="B319"/>
      <c r="C319"/>
      <c r="D319"/>
      <c r="E319"/>
      <c r="F319"/>
      <c r="G319"/>
      <c r="H319"/>
      <c r="I319"/>
      <c r="J319"/>
    </row>
    <row r="320" spans="1:10" s="31" customFormat="1" ht="15">
      <c r="A320"/>
      <c r="B320"/>
      <c r="C320"/>
      <c r="D320"/>
      <c r="E320"/>
      <c r="F320"/>
      <c r="G320"/>
      <c r="H320"/>
      <c r="I320"/>
      <c r="J320"/>
    </row>
    <row r="321" spans="1:10" s="31" customFormat="1" ht="15">
      <c r="A321"/>
      <c r="B321"/>
      <c r="C321"/>
      <c r="D321"/>
      <c r="E321"/>
      <c r="F321"/>
      <c r="G321"/>
      <c r="H321"/>
      <c r="I321"/>
      <c r="J321"/>
    </row>
    <row r="322" spans="1:10" s="31" customFormat="1" ht="15">
      <c r="A322"/>
      <c r="B322"/>
      <c r="C322"/>
      <c r="D322"/>
      <c r="E322"/>
      <c r="F322"/>
      <c r="G322"/>
      <c r="H322"/>
      <c r="I322"/>
      <c r="J322"/>
    </row>
    <row r="323" spans="1:10" s="31" customFormat="1" ht="15">
      <c r="A323"/>
      <c r="B323"/>
      <c r="C323"/>
      <c r="D323"/>
      <c r="E323"/>
      <c r="F323"/>
      <c r="G323"/>
      <c r="H323"/>
      <c r="I323"/>
      <c r="J323"/>
    </row>
    <row r="324" spans="1:10" s="31" customFormat="1" ht="15">
      <c r="A324"/>
      <c r="B324"/>
      <c r="C324"/>
      <c r="D324"/>
      <c r="E324"/>
      <c r="F324"/>
      <c r="G324"/>
      <c r="H324"/>
      <c r="I324"/>
      <c r="J324"/>
    </row>
    <row r="325" spans="1:10" s="31" customFormat="1" ht="15">
      <c r="A325"/>
      <c r="B325"/>
      <c r="C325"/>
      <c r="D325"/>
      <c r="E325"/>
      <c r="F325"/>
      <c r="G325"/>
      <c r="H325"/>
      <c r="I325"/>
      <c r="J325"/>
    </row>
    <row r="326" spans="1:10" s="31" customFormat="1" ht="15">
      <c r="A326"/>
      <c r="B326"/>
      <c r="C326"/>
      <c r="D326"/>
      <c r="E326"/>
      <c r="F326"/>
      <c r="G326"/>
      <c r="H326"/>
      <c r="I326"/>
      <c r="J326"/>
    </row>
    <row r="327" spans="1:10" s="31" customFormat="1" ht="15">
      <c r="A327"/>
      <c r="B327"/>
      <c r="C327"/>
      <c r="D327"/>
      <c r="E327"/>
      <c r="F327"/>
      <c r="G327"/>
      <c r="H327"/>
      <c r="I327"/>
      <c r="J327"/>
    </row>
    <row r="328" spans="1:10" s="31" customFormat="1" ht="15">
      <c r="A328"/>
      <c r="B328"/>
      <c r="C328"/>
      <c r="D328"/>
      <c r="E328"/>
      <c r="F328"/>
      <c r="G328"/>
      <c r="H328"/>
      <c r="I328"/>
      <c r="J328"/>
    </row>
    <row r="329" spans="1:10" s="31" customFormat="1" ht="15">
      <c r="A329"/>
      <c r="B329"/>
      <c r="C329"/>
      <c r="D329"/>
      <c r="E329"/>
      <c r="F329"/>
      <c r="G329"/>
      <c r="H329"/>
      <c r="I329"/>
      <c r="J329"/>
    </row>
    <row r="330" spans="1:10" s="31" customFormat="1" ht="15">
      <c r="A330"/>
      <c r="B330"/>
      <c r="C330"/>
      <c r="D330"/>
      <c r="E330"/>
      <c r="F330"/>
      <c r="G330"/>
      <c r="H330"/>
      <c r="I330"/>
      <c r="J330"/>
    </row>
    <row r="331" spans="1:10" s="31" customFormat="1" ht="15">
      <c r="A331"/>
      <c r="B331"/>
      <c r="C331"/>
      <c r="D331"/>
      <c r="E331"/>
      <c r="F331"/>
      <c r="G331"/>
      <c r="H331"/>
      <c r="I331"/>
      <c r="J331"/>
    </row>
    <row r="332" spans="1:10" s="31" customFormat="1" ht="15">
      <c r="A332"/>
      <c r="B332"/>
      <c r="C332"/>
      <c r="D332"/>
      <c r="E332"/>
      <c r="F332"/>
      <c r="G332"/>
      <c r="H332"/>
      <c r="I332"/>
      <c r="J332"/>
    </row>
    <row r="333" spans="1:10" s="31" customFormat="1" ht="15">
      <c r="A333"/>
      <c r="B333"/>
      <c r="C333"/>
      <c r="D333"/>
      <c r="E333"/>
      <c r="F333"/>
      <c r="G333"/>
      <c r="H333"/>
      <c r="I333"/>
      <c r="J333"/>
    </row>
    <row r="334" spans="1:10" s="31" customFormat="1" ht="15">
      <c r="A334"/>
      <c r="B334"/>
      <c r="C334"/>
      <c r="D334"/>
      <c r="E334"/>
      <c r="F334"/>
      <c r="G334"/>
      <c r="H334"/>
      <c r="I334"/>
      <c r="J334"/>
    </row>
    <row r="335" spans="1:10" s="31" customFormat="1" ht="15">
      <c r="A335"/>
      <c r="B335"/>
      <c r="C335"/>
      <c r="D335"/>
      <c r="E335"/>
      <c r="F335"/>
      <c r="G335"/>
      <c r="H335"/>
      <c r="I335"/>
      <c r="J335"/>
    </row>
    <row r="336" spans="1:10" s="31" customFormat="1" ht="15">
      <c r="A336"/>
      <c r="B336"/>
      <c r="C336"/>
      <c r="D336"/>
      <c r="E336"/>
      <c r="F336"/>
      <c r="G336"/>
      <c r="H336"/>
      <c r="I336"/>
      <c r="J336"/>
    </row>
    <row r="337" spans="1:10" s="31" customFormat="1" ht="15">
      <c r="A337"/>
      <c r="B337"/>
      <c r="C337"/>
      <c r="D337"/>
      <c r="E337"/>
      <c r="F337"/>
      <c r="G337"/>
      <c r="H337"/>
      <c r="I337"/>
      <c r="J337"/>
    </row>
    <row r="338" spans="1:10" s="31" customFormat="1" ht="15">
      <c r="A338"/>
      <c r="B338"/>
      <c r="C338"/>
      <c r="D338"/>
      <c r="E338"/>
      <c r="F338"/>
      <c r="G338"/>
      <c r="H338"/>
      <c r="I338"/>
      <c r="J338"/>
    </row>
    <row r="339" spans="1:10" s="31" customFormat="1" ht="15">
      <c r="A339"/>
      <c r="B339"/>
      <c r="C339"/>
      <c r="D339"/>
      <c r="E339"/>
      <c r="F339"/>
      <c r="G339"/>
      <c r="H339"/>
      <c r="I339"/>
      <c r="J339"/>
    </row>
    <row r="340" spans="1:10" s="31" customFormat="1" ht="15">
      <c r="A340"/>
      <c r="B340"/>
      <c r="C340"/>
      <c r="D340"/>
      <c r="E340"/>
      <c r="F340"/>
      <c r="G340"/>
      <c r="H340"/>
      <c r="I340"/>
      <c r="J340"/>
    </row>
    <row r="341" spans="1:10" s="31" customFormat="1" ht="15">
      <c r="A341"/>
      <c r="B341"/>
      <c r="C341"/>
      <c r="D341"/>
      <c r="E341"/>
      <c r="F341"/>
      <c r="G341"/>
      <c r="H341"/>
      <c r="I341"/>
      <c r="J341"/>
    </row>
    <row r="342" spans="1:10" s="31" customFormat="1" ht="15">
      <c r="A342"/>
      <c r="B342"/>
      <c r="C342"/>
      <c r="D342"/>
      <c r="E342"/>
      <c r="F342"/>
      <c r="G342"/>
      <c r="H342"/>
      <c r="I342"/>
      <c r="J342"/>
    </row>
    <row r="343" spans="1:10" s="31" customFormat="1" ht="15">
      <c r="A343"/>
      <c r="B343"/>
      <c r="C343"/>
      <c r="D343"/>
      <c r="E343"/>
      <c r="F343"/>
      <c r="G343"/>
      <c r="H343"/>
      <c r="I343"/>
      <c r="J343"/>
    </row>
    <row r="344" spans="1:10" s="31" customFormat="1" ht="15">
      <c r="A344"/>
      <c r="B344"/>
      <c r="C344"/>
      <c r="D344"/>
      <c r="E344"/>
      <c r="F344"/>
      <c r="G344"/>
      <c r="H344"/>
      <c r="I344"/>
      <c r="J344"/>
    </row>
    <row r="345" spans="1:10" s="31" customFormat="1" ht="15">
      <c r="A345"/>
      <c r="B345"/>
      <c r="C345"/>
      <c r="D345"/>
      <c r="E345"/>
      <c r="F345"/>
      <c r="G345"/>
      <c r="H345"/>
      <c r="I345"/>
      <c r="J345"/>
    </row>
    <row r="346" spans="1:10" s="31" customFormat="1" ht="15">
      <c r="A346"/>
      <c r="B346"/>
      <c r="C346"/>
      <c r="D346"/>
      <c r="E346"/>
      <c r="F346"/>
      <c r="G346"/>
      <c r="H346"/>
      <c r="I346"/>
      <c r="J346"/>
    </row>
    <row r="347" spans="1:10" s="31" customFormat="1" ht="15">
      <c r="A347"/>
      <c r="B347"/>
      <c r="C347"/>
      <c r="D347"/>
      <c r="E347"/>
      <c r="F347"/>
      <c r="G347"/>
      <c r="H347"/>
      <c r="I347"/>
      <c r="J347"/>
    </row>
    <row r="348" spans="1:10" s="31" customFormat="1" ht="15">
      <c r="A348"/>
      <c r="B348"/>
      <c r="C348"/>
      <c r="D348"/>
      <c r="E348"/>
      <c r="F348"/>
      <c r="G348"/>
      <c r="H348"/>
      <c r="I348"/>
      <c r="J348"/>
    </row>
    <row r="349" spans="1:10" s="31" customFormat="1" ht="15">
      <c r="A349"/>
      <c r="B349"/>
      <c r="C349"/>
      <c r="D349"/>
      <c r="E349"/>
      <c r="F349"/>
      <c r="G349"/>
      <c r="H349"/>
      <c r="I349"/>
      <c r="J349"/>
    </row>
    <row r="350" spans="1:10" s="31" customFormat="1" ht="15">
      <c r="A350"/>
      <c r="B350"/>
      <c r="C350"/>
      <c r="D350"/>
      <c r="E350"/>
      <c r="F350"/>
      <c r="G350"/>
      <c r="H350"/>
      <c r="I350"/>
      <c r="J350"/>
    </row>
    <row r="351" spans="1:10" s="31" customFormat="1" ht="15">
      <c r="A351"/>
      <c r="B351"/>
      <c r="C351"/>
      <c r="D351"/>
      <c r="E351"/>
      <c r="F351"/>
      <c r="G351"/>
      <c r="H351"/>
      <c r="I351"/>
      <c r="J351"/>
    </row>
    <row r="352" spans="1:10" s="31" customFormat="1" ht="15">
      <c r="A352"/>
      <c r="B352"/>
      <c r="C352"/>
      <c r="D352"/>
      <c r="E352"/>
      <c r="F352"/>
      <c r="G352"/>
      <c r="H352"/>
      <c r="I352"/>
      <c r="J352"/>
    </row>
    <row r="353" spans="1:10" s="31" customFormat="1" ht="15">
      <c r="A353"/>
      <c r="B353"/>
      <c r="C353"/>
      <c r="D353"/>
      <c r="E353"/>
      <c r="F353"/>
      <c r="G353"/>
      <c r="H353"/>
      <c r="I353"/>
      <c r="J353"/>
    </row>
    <row r="354" spans="1:10" s="31" customFormat="1" ht="15">
      <c r="A354"/>
      <c r="B354"/>
      <c r="C354"/>
      <c r="D354"/>
      <c r="E354"/>
      <c r="F354"/>
      <c r="G354"/>
      <c r="H354"/>
      <c r="I354"/>
      <c r="J354"/>
    </row>
    <row r="355" spans="1:10" s="31" customFormat="1" ht="15">
      <c r="A355"/>
      <c r="B355"/>
      <c r="C355"/>
      <c r="D355"/>
      <c r="E355"/>
      <c r="F355"/>
      <c r="G355"/>
      <c r="H355"/>
      <c r="I355"/>
      <c r="J355"/>
    </row>
    <row r="356" spans="1:10" s="31" customFormat="1" ht="15">
      <c r="A356"/>
      <c r="B356"/>
      <c r="C356"/>
      <c r="D356"/>
      <c r="E356"/>
      <c r="F356"/>
      <c r="G356"/>
      <c r="H356"/>
      <c r="I356"/>
      <c r="J356"/>
    </row>
    <row r="357" spans="1:10" s="31" customFormat="1" ht="15">
      <c r="A357"/>
      <c r="B357"/>
      <c r="C357"/>
      <c r="D357"/>
      <c r="E357"/>
      <c r="F357"/>
      <c r="G357"/>
      <c r="H357"/>
      <c r="I357"/>
      <c r="J357"/>
    </row>
    <row r="358" spans="1:10" s="31" customFormat="1" ht="15">
      <c r="A358"/>
      <c r="B358"/>
      <c r="C358"/>
      <c r="D358"/>
      <c r="E358"/>
      <c r="F358"/>
      <c r="G358"/>
      <c r="H358"/>
      <c r="I358"/>
      <c r="J358"/>
    </row>
    <row r="359" spans="1:10" s="31" customFormat="1" ht="15">
      <c r="A359"/>
      <c r="B359"/>
      <c r="C359"/>
      <c r="D359"/>
      <c r="E359"/>
      <c r="F359"/>
      <c r="G359"/>
      <c r="H359"/>
      <c r="I359"/>
      <c r="J359"/>
    </row>
    <row r="360" spans="1:10" s="31" customFormat="1" ht="15">
      <c r="A360"/>
      <c r="B360"/>
      <c r="C360"/>
      <c r="D360"/>
      <c r="E360"/>
      <c r="F360"/>
      <c r="G360"/>
      <c r="H360"/>
      <c r="I360"/>
      <c r="J360"/>
    </row>
    <row r="361" spans="1:10" s="31" customFormat="1" ht="15">
      <c r="A361"/>
      <c r="B361"/>
      <c r="C361"/>
      <c r="D361"/>
      <c r="E361"/>
      <c r="F361"/>
      <c r="G361"/>
      <c r="H361"/>
      <c r="I361"/>
      <c r="J361"/>
    </row>
    <row r="362" spans="1:10" s="31" customFormat="1" ht="15">
      <c r="A362"/>
      <c r="B362"/>
      <c r="C362"/>
      <c r="D362"/>
      <c r="E362"/>
      <c r="F362"/>
      <c r="G362"/>
      <c r="H362"/>
      <c r="I362"/>
      <c r="J362"/>
    </row>
    <row r="363" spans="1:10" s="31" customFormat="1" ht="15">
      <c r="A363"/>
      <c r="B363"/>
      <c r="C363"/>
      <c r="D363"/>
      <c r="E363"/>
      <c r="F363"/>
      <c r="G363"/>
      <c r="H363"/>
      <c r="I363"/>
      <c r="J363"/>
    </row>
    <row r="364" spans="1:10" s="31" customFormat="1" ht="15">
      <c r="A364"/>
      <c r="B364"/>
      <c r="C364"/>
      <c r="D364"/>
      <c r="E364"/>
      <c r="F364"/>
      <c r="G364"/>
      <c r="H364"/>
      <c r="I364"/>
      <c r="J364"/>
    </row>
    <row r="365" spans="1:10" s="31" customFormat="1" ht="15">
      <c r="A365"/>
      <c r="B365"/>
      <c r="C365"/>
      <c r="D365"/>
      <c r="E365"/>
      <c r="F365"/>
      <c r="G365"/>
      <c r="H365"/>
      <c r="I365"/>
      <c r="J365"/>
    </row>
    <row r="366" spans="1:10" s="31" customFormat="1" ht="15">
      <c r="A366"/>
      <c r="B366"/>
      <c r="C366"/>
      <c r="D366"/>
      <c r="E366"/>
      <c r="F366"/>
      <c r="G366"/>
      <c r="H366"/>
      <c r="I366"/>
      <c r="J366"/>
    </row>
    <row r="367" spans="1:10" s="31" customFormat="1" ht="15">
      <c r="A367"/>
      <c r="B367"/>
      <c r="C367"/>
      <c r="D367"/>
      <c r="E367"/>
      <c r="F367"/>
      <c r="G367"/>
      <c r="H367"/>
      <c r="I367"/>
      <c r="J367"/>
    </row>
    <row r="368" spans="1:10" s="31" customFormat="1" ht="15">
      <c r="A368"/>
      <c r="B368"/>
      <c r="C368"/>
      <c r="D368"/>
      <c r="E368"/>
      <c r="F368"/>
      <c r="G368"/>
      <c r="H368"/>
      <c r="I368"/>
      <c r="J368"/>
    </row>
    <row r="369" spans="1:10" s="31" customFormat="1" ht="15">
      <c r="A369"/>
      <c r="B369"/>
      <c r="C369"/>
      <c r="D369"/>
      <c r="E369"/>
      <c r="F369"/>
      <c r="G369"/>
      <c r="H369"/>
      <c r="I369"/>
      <c r="J369"/>
    </row>
    <row r="370" spans="1:10" s="31" customFormat="1" ht="15">
      <c r="A370"/>
      <c r="B370"/>
      <c r="C370"/>
      <c r="D370"/>
      <c r="E370"/>
      <c r="F370"/>
      <c r="G370"/>
      <c r="H370"/>
      <c r="I370"/>
      <c r="J370"/>
    </row>
    <row r="371" spans="1:10" s="31" customFormat="1" ht="15">
      <c r="A371"/>
      <c r="B371"/>
      <c r="C371"/>
      <c r="D371"/>
      <c r="E371"/>
      <c r="F371"/>
      <c r="G371"/>
      <c r="H371"/>
      <c r="I371"/>
      <c r="J371"/>
    </row>
    <row r="372" spans="1:10" s="31" customFormat="1" ht="15">
      <c r="A372"/>
      <c r="B372"/>
      <c r="C372"/>
      <c r="D372"/>
      <c r="E372"/>
      <c r="F372"/>
      <c r="G372"/>
      <c r="H372"/>
      <c r="I372"/>
      <c r="J372"/>
    </row>
    <row r="373" spans="1:10" s="31" customFormat="1" ht="15">
      <c r="A373"/>
      <c r="B373"/>
      <c r="C373"/>
      <c r="D373"/>
      <c r="E373"/>
      <c r="F373"/>
      <c r="G373"/>
      <c r="H373"/>
      <c r="I373"/>
      <c r="J373"/>
    </row>
    <row r="374" spans="1:10" s="31" customFormat="1" ht="15">
      <c r="A374"/>
      <c r="B374"/>
      <c r="C374"/>
      <c r="D374"/>
      <c r="E374"/>
      <c r="F374"/>
      <c r="G374"/>
      <c r="H374"/>
      <c r="I374"/>
      <c r="J374"/>
    </row>
    <row r="375" spans="1:10" s="31" customFormat="1" ht="15">
      <c r="A375"/>
      <c r="B375"/>
      <c r="C375"/>
      <c r="D375"/>
      <c r="E375"/>
      <c r="F375"/>
      <c r="G375"/>
      <c r="H375"/>
      <c r="I375"/>
      <c r="J375"/>
    </row>
    <row r="376" spans="1:10" s="31" customFormat="1" ht="15">
      <c r="A376"/>
      <c r="B376"/>
      <c r="C376"/>
      <c r="D376"/>
      <c r="E376"/>
      <c r="F376"/>
      <c r="G376"/>
      <c r="H376"/>
      <c r="I376"/>
      <c r="J376"/>
    </row>
    <row r="377" spans="1:10" s="31" customFormat="1" ht="15">
      <c r="A377"/>
      <c r="B377"/>
      <c r="C377"/>
      <c r="D377"/>
      <c r="E377"/>
      <c r="F377"/>
      <c r="G377"/>
      <c r="H377"/>
      <c r="I377"/>
      <c r="J377"/>
    </row>
    <row r="378" spans="1:10" s="31" customFormat="1" ht="15">
      <c r="A378"/>
      <c r="B378"/>
      <c r="C378"/>
      <c r="D378"/>
      <c r="E378"/>
      <c r="F378"/>
      <c r="G378"/>
      <c r="H378"/>
      <c r="I378"/>
      <c r="J378"/>
    </row>
    <row r="379" spans="1:10" s="31" customFormat="1" ht="15">
      <c r="A379"/>
      <c r="B379"/>
      <c r="C379"/>
      <c r="D379"/>
      <c r="E379"/>
      <c r="F379"/>
      <c r="G379"/>
      <c r="H379"/>
      <c r="I379"/>
      <c r="J379"/>
    </row>
    <row r="380" spans="1:10" s="31" customFormat="1" ht="15">
      <c r="A380"/>
      <c r="B380"/>
      <c r="C380"/>
      <c r="D380"/>
      <c r="E380"/>
      <c r="F380"/>
      <c r="G380"/>
      <c r="H380"/>
      <c r="I380"/>
      <c r="J380"/>
    </row>
    <row r="381" spans="1:10" s="31" customFormat="1" ht="15">
      <c r="A381"/>
      <c r="B381"/>
      <c r="C381"/>
      <c r="D381"/>
      <c r="E381"/>
      <c r="F381"/>
      <c r="G381"/>
      <c r="H381"/>
      <c r="I381"/>
      <c r="J381"/>
    </row>
    <row r="382" spans="1:10" s="31" customFormat="1" ht="15">
      <c r="A382"/>
      <c r="B382"/>
      <c r="C382"/>
      <c r="D382"/>
      <c r="E382"/>
      <c r="F382"/>
      <c r="G382"/>
      <c r="H382"/>
      <c r="I382"/>
      <c r="J382"/>
    </row>
    <row r="383" spans="1:10" s="31" customFormat="1" ht="15">
      <c r="A383"/>
      <c r="B383"/>
      <c r="C383"/>
      <c r="D383"/>
      <c r="E383"/>
      <c r="F383"/>
      <c r="G383"/>
      <c r="H383"/>
      <c r="I383"/>
      <c r="J383"/>
    </row>
    <row r="384" spans="1:10" s="31" customFormat="1" ht="15">
      <c r="A384"/>
      <c r="B384"/>
      <c r="C384"/>
      <c r="D384"/>
      <c r="E384"/>
      <c r="F384"/>
      <c r="G384"/>
      <c r="H384"/>
      <c r="I384"/>
      <c r="J384"/>
    </row>
    <row r="385" spans="1:10" s="31" customFormat="1" ht="15">
      <c r="A385"/>
      <c r="B385"/>
      <c r="C385"/>
      <c r="D385"/>
      <c r="E385"/>
      <c r="F385"/>
      <c r="G385"/>
      <c r="H385"/>
      <c r="I385"/>
      <c r="J385"/>
    </row>
    <row r="386" spans="1:10" s="31" customFormat="1" ht="15">
      <c r="A386"/>
      <c r="B386"/>
      <c r="C386"/>
      <c r="D386"/>
      <c r="E386"/>
      <c r="F386"/>
      <c r="G386"/>
      <c r="H386"/>
      <c r="I386"/>
      <c r="J386"/>
    </row>
    <row r="387" spans="1:10" s="31" customFormat="1" ht="15">
      <c r="A387"/>
      <c r="B387"/>
      <c r="C387"/>
      <c r="D387"/>
      <c r="E387"/>
      <c r="F387"/>
      <c r="G387"/>
      <c r="H387"/>
      <c r="I387"/>
      <c r="J387"/>
    </row>
    <row r="388" spans="1:10" s="31" customFormat="1" ht="15">
      <c r="A388"/>
      <c r="B388"/>
      <c r="C388"/>
      <c r="D388"/>
      <c r="E388"/>
      <c r="F388"/>
      <c r="G388"/>
      <c r="H388"/>
      <c r="I388"/>
      <c r="J388"/>
    </row>
    <row r="389" spans="1:10" s="31" customFormat="1" ht="15">
      <c r="A389"/>
      <c r="B389"/>
      <c r="C389"/>
      <c r="D389"/>
      <c r="E389"/>
      <c r="F389"/>
      <c r="G389"/>
      <c r="H389"/>
      <c r="I389"/>
      <c r="J389"/>
    </row>
    <row r="390" spans="1:10" s="31" customFormat="1" ht="15">
      <c r="A390"/>
      <c r="B390"/>
      <c r="C390"/>
      <c r="D390"/>
      <c r="E390"/>
      <c r="F390"/>
      <c r="G390"/>
      <c r="H390"/>
      <c r="I390"/>
      <c r="J390"/>
    </row>
    <row r="391" spans="1:10" s="31" customFormat="1" ht="15">
      <c r="A391"/>
      <c r="B391"/>
      <c r="C391"/>
      <c r="D391"/>
      <c r="E391"/>
      <c r="F391"/>
      <c r="G391"/>
      <c r="H391"/>
      <c r="I391"/>
      <c r="J391"/>
    </row>
    <row r="392" spans="1:10" s="31" customFormat="1" ht="15">
      <c r="A392"/>
      <c r="B392"/>
      <c r="C392"/>
      <c r="D392"/>
      <c r="E392"/>
      <c r="F392"/>
      <c r="G392"/>
      <c r="H392"/>
      <c r="I392"/>
      <c r="J392"/>
    </row>
    <row r="393" spans="1:10" s="31" customFormat="1" ht="15">
      <c r="A393"/>
      <c r="B393"/>
      <c r="C393"/>
      <c r="D393"/>
      <c r="E393"/>
      <c r="F393"/>
      <c r="G393"/>
      <c r="H393"/>
      <c r="I393"/>
      <c r="J393"/>
    </row>
    <row r="394" spans="1:10" s="31" customFormat="1" ht="15">
      <c r="A394"/>
      <c r="B394"/>
      <c r="C394"/>
      <c r="D394"/>
      <c r="E394"/>
      <c r="F394"/>
      <c r="G394"/>
      <c r="H394"/>
      <c r="I394"/>
      <c r="J394"/>
    </row>
    <row r="395" spans="1:10" s="31" customFormat="1" ht="15">
      <c r="A395"/>
      <c r="B395"/>
      <c r="C395"/>
      <c r="D395"/>
      <c r="E395"/>
      <c r="F395"/>
      <c r="G395"/>
      <c r="H395"/>
      <c r="I395"/>
      <c r="J395"/>
    </row>
    <row r="396" spans="1:10" s="31" customFormat="1" ht="15">
      <c r="A396"/>
      <c r="B396"/>
      <c r="C396"/>
      <c r="D396"/>
      <c r="E396"/>
      <c r="F396"/>
      <c r="G396"/>
      <c r="H396"/>
      <c r="I396"/>
      <c r="J396"/>
    </row>
    <row r="397" spans="1:10" s="31" customFormat="1" ht="15">
      <c r="A397"/>
      <c r="B397"/>
      <c r="C397"/>
      <c r="D397"/>
      <c r="E397"/>
      <c r="F397"/>
      <c r="G397"/>
      <c r="H397"/>
      <c r="I397"/>
      <c r="J397"/>
    </row>
    <row r="398" spans="1:10" s="31" customFormat="1" ht="15">
      <c r="A398"/>
      <c r="B398"/>
      <c r="C398"/>
      <c r="D398"/>
      <c r="E398"/>
      <c r="F398"/>
      <c r="G398"/>
      <c r="H398"/>
      <c r="I398"/>
      <c r="J398"/>
    </row>
    <row r="399" spans="1:10" s="31" customFormat="1" ht="15">
      <c r="A399"/>
      <c r="B399"/>
      <c r="C399"/>
      <c r="D399"/>
      <c r="E399"/>
      <c r="F399"/>
      <c r="G399"/>
      <c r="H399"/>
      <c r="I399"/>
      <c r="J399"/>
    </row>
    <row r="400" spans="1:10" s="31" customFormat="1" ht="15">
      <c r="A400"/>
      <c r="B400"/>
      <c r="C400"/>
      <c r="D400"/>
      <c r="E400"/>
      <c r="F400"/>
      <c r="G400"/>
      <c r="H400"/>
      <c r="I400"/>
      <c r="J400"/>
    </row>
    <row r="401" spans="1:10" s="31" customFormat="1" ht="15">
      <c r="A401"/>
      <c r="B401"/>
      <c r="C401"/>
      <c r="D401"/>
      <c r="E401"/>
      <c r="F401"/>
      <c r="G401"/>
      <c r="H401"/>
      <c r="I401"/>
      <c r="J401"/>
    </row>
    <row r="402" spans="1:10" s="31" customFormat="1" ht="15">
      <c r="A402"/>
      <c r="B402"/>
      <c r="C402"/>
      <c r="D402"/>
      <c r="E402"/>
      <c r="F402"/>
      <c r="G402"/>
      <c r="H402"/>
      <c r="I402"/>
      <c r="J402"/>
    </row>
    <row r="403" spans="1:10" s="31" customFormat="1" ht="15">
      <c r="A403"/>
      <c r="B403"/>
      <c r="C403"/>
      <c r="D403"/>
      <c r="E403"/>
      <c r="F403"/>
      <c r="G403"/>
      <c r="H403"/>
      <c r="I403"/>
      <c r="J403"/>
    </row>
    <row r="404" spans="1:10" s="31" customFormat="1" ht="15">
      <c r="A404"/>
      <c r="B404"/>
      <c r="C404"/>
      <c r="D404"/>
      <c r="E404"/>
      <c r="F404"/>
      <c r="G404"/>
      <c r="H404"/>
      <c r="I404"/>
      <c r="J404"/>
    </row>
    <row r="405" spans="1:10" s="31" customFormat="1" ht="15">
      <c r="A405"/>
      <c r="B405"/>
      <c r="C405"/>
      <c r="D405"/>
      <c r="E405"/>
      <c r="F405"/>
      <c r="G405"/>
      <c r="H405"/>
      <c r="I405"/>
      <c r="J405"/>
    </row>
    <row r="406" spans="1:10" s="31" customFormat="1" ht="15">
      <c r="A406"/>
      <c r="B406"/>
      <c r="C406"/>
      <c r="D406"/>
      <c r="E406"/>
      <c r="F406"/>
      <c r="G406"/>
      <c r="H406"/>
      <c r="I406"/>
      <c r="J406"/>
    </row>
    <row r="407" spans="1:10" s="31" customFormat="1" ht="15">
      <c r="A407"/>
      <c r="B407"/>
      <c r="C407"/>
      <c r="D407"/>
      <c r="E407"/>
      <c r="F407"/>
      <c r="G407"/>
      <c r="H407"/>
      <c r="I407"/>
      <c r="J407"/>
    </row>
    <row r="408" spans="1:10" s="31" customFormat="1" ht="15">
      <c r="A408"/>
      <c r="B408"/>
      <c r="C408"/>
      <c r="D408"/>
      <c r="E408"/>
      <c r="F408"/>
      <c r="G408"/>
      <c r="H408"/>
      <c r="I408"/>
      <c r="J408"/>
    </row>
    <row r="409" spans="1:10" s="31" customFormat="1" ht="15">
      <c r="A409"/>
      <c r="B409"/>
      <c r="C409"/>
      <c r="D409"/>
      <c r="E409"/>
      <c r="F409"/>
      <c r="G409"/>
      <c r="H409"/>
      <c r="I409"/>
      <c r="J409"/>
    </row>
    <row r="410" spans="1:10" s="31" customFormat="1" ht="15">
      <c r="A410"/>
      <c r="B410"/>
      <c r="C410"/>
      <c r="D410"/>
      <c r="E410"/>
      <c r="F410"/>
      <c r="G410"/>
      <c r="H410"/>
      <c r="I410"/>
      <c r="J410"/>
    </row>
    <row r="411" spans="1:10" s="31" customFormat="1" ht="15">
      <c r="A411"/>
      <c r="B411"/>
      <c r="C411"/>
      <c r="D411"/>
      <c r="E411"/>
      <c r="F411"/>
      <c r="G411"/>
      <c r="H411"/>
      <c r="I411"/>
      <c r="J411"/>
    </row>
    <row r="412" spans="1:10" s="31" customFormat="1" ht="15">
      <c r="A412"/>
      <c r="B412"/>
      <c r="C412"/>
      <c r="D412"/>
      <c r="E412"/>
      <c r="F412"/>
      <c r="G412"/>
      <c r="H412"/>
      <c r="I412"/>
      <c r="J412"/>
    </row>
    <row r="413" spans="1:10" s="31" customFormat="1" ht="15">
      <c r="A413"/>
      <c r="B413"/>
      <c r="C413"/>
      <c r="D413"/>
      <c r="E413"/>
      <c r="F413"/>
      <c r="G413"/>
      <c r="H413"/>
      <c r="I413"/>
      <c r="J413"/>
    </row>
    <row r="414" spans="1:10" s="31" customFormat="1" ht="15">
      <c r="A414"/>
      <c r="B414"/>
      <c r="C414"/>
      <c r="D414"/>
      <c r="E414"/>
      <c r="F414"/>
      <c r="G414"/>
      <c r="H414"/>
      <c r="I414"/>
      <c r="J414"/>
    </row>
    <row r="415" spans="1:10" s="31" customFormat="1" ht="15">
      <c r="A415"/>
      <c r="B415"/>
      <c r="C415"/>
      <c r="D415"/>
      <c r="E415"/>
      <c r="F415"/>
      <c r="G415"/>
      <c r="H415"/>
      <c r="I415"/>
      <c r="J415"/>
    </row>
    <row r="416" spans="1:10" s="31" customFormat="1" ht="15">
      <c r="A416"/>
      <c r="B416"/>
      <c r="C416"/>
      <c r="D416"/>
      <c r="E416"/>
      <c r="F416"/>
      <c r="G416"/>
      <c r="H416"/>
      <c r="I416"/>
      <c r="J416"/>
    </row>
    <row r="417" spans="1:10" s="31" customFormat="1" ht="15">
      <c r="A417"/>
      <c r="B417"/>
      <c r="C417"/>
      <c r="D417"/>
      <c r="E417"/>
      <c r="F417"/>
      <c r="G417"/>
      <c r="H417"/>
      <c r="I417"/>
      <c r="J417"/>
    </row>
    <row r="418" spans="1:10" s="31" customFormat="1" ht="15">
      <c r="A418"/>
      <c r="B418"/>
      <c r="C418"/>
      <c r="D418"/>
      <c r="E418"/>
      <c r="F418"/>
      <c r="G418"/>
      <c r="H418"/>
      <c r="I418"/>
      <c r="J418"/>
    </row>
    <row r="419" spans="1:10" s="31" customFormat="1" ht="15">
      <c r="A419"/>
      <c r="B419"/>
      <c r="C419"/>
      <c r="D419"/>
      <c r="E419"/>
      <c r="F419"/>
      <c r="G419"/>
      <c r="H419"/>
      <c r="I419"/>
      <c r="J419"/>
    </row>
    <row r="420" spans="1:10" s="31" customFormat="1" ht="15">
      <c r="A420"/>
      <c r="B420"/>
      <c r="C420"/>
      <c r="D420"/>
      <c r="E420"/>
      <c r="F420"/>
      <c r="G420"/>
      <c r="H420"/>
      <c r="I420"/>
      <c r="J420"/>
    </row>
    <row r="421" spans="1:10" s="31" customFormat="1" ht="15">
      <c r="A421"/>
      <c r="B421"/>
      <c r="C421"/>
      <c r="D421"/>
      <c r="E421"/>
      <c r="F421"/>
      <c r="G421"/>
      <c r="H421"/>
      <c r="I421"/>
      <c r="J421"/>
    </row>
    <row r="422" spans="1:10" s="31" customFormat="1" ht="15">
      <c r="A422"/>
      <c r="B422"/>
      <c r="C422"/>
      <c r="D422"/>
      <c r="E422"/>
      <c r="F422"/>
      <c r="G422"/>
      <c r="H422"/>
      <c r="I422"/>
      <c r="J422"/>
    </row>
    <row r="423" spans="1:10" s="31" customFormat="1" ht="15">
      <c r="A423"/>
      <c r="B423"/>
      <c r="C423"/>
      <c r="D423"/>
      <c r="E423"/>
      <c r="F423"/>
      <c r="G423"/>
      <c r="H423"/>
      <c r="I423"/>
      <c r="J423"/>
    </row>
    <row r="424" spans="1:10" s="31" customFormat="1" ht="15">
      <c r="A424"/>
      <c r="B424"/>
      <c r="C424"/>
      <c r="D424"/>
      <c r="E424"/>
      <c r="F424"/>
      <c r="G424"/>
      <c r="H424"/>
      <c r="I424"/>
      <c r="J424"/>
    </row>
    <row r="425" spans="1:10" s="31" customFormat="1" ht="15">
      <c r="A425"/>
      <c r="B425"/>
      <c r="C425"/>
      <c r="D425"/>
      <c r="E425"/>
      <c r="F425"/>
      <c r="G425"/>
      <c r="H425"/>
      <c r="I425"/>
      <c r="J425"/>
    </row>
    <row r="426" spans="1:10" s="31" customFormat="1" ht="15">
      <c r="A426"/>
      <c r="B426"/>
      <c r="C426"/>
      <c r="D426"/>
      <c r="E426"/>
      <c r="F426"/>
      <c r="G426"/>
      <c r="H426"/>
      <c r="I426"/>
      <c r="J426"/>
    </row>
    <row r="427" spans="1:10" s="31" customFormat="1" ht="15">
      <c r="A427"/>
      <c r="B427"/>
      <c r="C427"/>
      <c r="D427"/>
      <c r="E427"/>
      <c r="F427"/>
      <c r="G427"/>
      <c r="H427"/>
      <c r="I427"/>
      <c r="J427"/>
    </row>
    <row r="428" spans="1:10" s="31" customFormat="1" ht="15">
      <c r="A428"/>
      <c r="B428"/>
      <c r="C428"/>
      <c r="D428"/>
      <c r="E428"/>
      <c r="F428"/>
      <c r="G428"/>
      <c r="H428"/>
      <c r="I428"/>
      <c r="J428"/>
    </row>
    <row r="429" spans="1:10" s="31" customFormat="1" ht="15">
      <c r="A429"/>
      <c r="B429"/>
      <c r="C429"/>
      <c r="D429"/>
      <c r="E429"/>
      <c r="F429"/>
      <c r="G429"/>
      <c r="H429"/>
      <c r="I429"/>
      <c r="J429"/>
    </row>
    <row r="430" spans="1:10" s="31" customFormat="1" ht="15">
      <c r="A430"/>
      <c r="B430"/>
      <c r="C430"/>
      <c r="D430"/>
      <c r="E430"/>
      <c r="F430"/>
      <c r="G430"/>
      <c r="H430"/>
      <c r="I430"/>
      <c r="J430"/>
    </row>
    <row r="431" spans="1:10" s="31" customFormat="1" ht="15">
      <c r="A431"/>
      <c r="B431"/>
      <c r="C431"/>
      <c r="D431"/>
      <c r="E431"/>
      <c r="F431"/>
      <c r="G431"/>
      <c r="H431"/>
      <c r="I431"/>
      <c r="J431"/>
    </row>
    <row r="432" spans="1:10" s="31" customFormat="1" ht="15">
      <c r="A432"/>
      <c r="B432"/>
      <c r="C432"/>
      <c r="D432"/>
      <c r="E432"/>
      <c r="F432"/>
      <c r="G432"/>
      <c r="H432"/>
      <c r="I432"/>
      <c r="J432"/>
    </row>
    <row r="433" spans="1:10" s="31" customFormat="1" ht="15">
      <c r="A433"/>
      <c r="B433"/>
      <c r="C433"/>
      <c r="D433"/>
      <c r="E433"/>
      <c r="F433"/>
      <c r="G433"/>
      <c r="H433"/>
      <c r="I433"/>
      <c r="J433"/>
    </row>
    <row r="434" spans="1:10" s="31" customFormat="1" ht="15">
      <c r="A434"/>
      <c r="B434"/>
      <c r="C434"/>
      <c r="D434"/>
      <c r="E434"/>
      <c r="F434"/>
      <c r="G434"/>
      <c r="H434"/>
      <c r="I434"/>
      <c r="J434"/>
    </row>
    <row r="435" spans="1:10" s="31" customFormat="1" ht="15">
      <c r="A435"/>
      <c r="B435"/>
      <c r="C435"/>
      <c r="D435"/>
      <c r="E435"/>
      <c r="F435"/>
      <c r="G435"/>
      <c r="H435"/>
      <c r="I435"/>
      <c r="J435"/>
    </row>
    <row r="436" spans="1:10" s="31" customFormat="1" ht="15">
      <c r="A436"/>
      <c r="B436"/>
      <c r="C436"/>
      <c r="D436"/>
      <c r="E436"/>
      <c r="F436"/>
      <c r="G436"/>
      <c r="H436"/>
      <c r="I436"/>
      <c r="J436"/>
    </row>
    <row r="437" spans="1:10" s="31" customFormat="1" ht="15">
      <c r="A437"/>
      <c r="B437"/>
      <c r="C437"/>
      <c r="D437"/>
      <c r="E437"/>
      <c r="F437"/>
      <c r="G437"/>
      <c r="H437"/>
      <c r="I437"/>
      <c r="J437"/>
    </row>
    <row r="438" spans="1:10" s="31" customFormat="1" ht="15">
      <c r="A438"/>
      <c r="B438"/>
      <c r="C438"/>
      <c r="D438"/>
      <c r="E438"/>
      <c r="F438"/>
      <c r="G438"/>
      <c r="H438"/>
      <c r="I438"/>
      <c r="J438"/>
    </row>
    <row r="439" spans="1:10" s="31" customFormat="1" ht="15">
      <c r="A439"/>
      <c r="B439"/>
      <c r="C439"/>
      <c r="D439"/>
      <c r="E439"/>
      <c r="F439"/>
      <c r="G439"/>
      <c r="H439"/>
      <c r="I439"/>
      <c r="J439"/>
    </row>
    <row r="440" spans="1:10" s="31" customFormat="1" ht="15">
      <c r="A440"/>
      <c r="B440"/>
      <c r="C440"/>
      <c r="D440"/>
      <c r="E440"/>
      <c r="F440"/>
      <c r="G440"/>
      <c r="H440"/>
      <c r="I440"/>
      <c r="J440"/>
    </row>
    <row r="441" spans="1:10" s="31" customFormat="1" ht="15">
      <c r="A441"/>
      <c r="B441"/>
      <c r="C441"/>
      <c r="D441"/>
      <c r="E441"/>
      <c r="F441"/>
      <c r="G441"/>
      <c r="H441"/>
      <c r="I441"/>
      <c r="J441"/>
    </row>
    <row r="442" spans="1:10" s="31" customFormat="1" ht="15">
      <c r="A442"/>
      <c r="B442"/>
      <c r="C442"/>
      <c r="D442"/>
      <c r="E442"/>
      <c r="F442"/>
      <c r="G442"/>
      <c r="H442"/>
      <c r="I442"/>
      <c r="J442"/>
    </row>
    <row r="443" spans="1:10" s="31" customFormat="1" ht="15">
      <c r="A443"/>
      <c r="B443"/>
      <c r="C443"/>
      <c r="D443"/>
      <c r="E443"/>
      <c r="F443"/>
      <c r="G443"/>
      <c r="H443"/>
      <c r="I443"/>
      <c r="J443"/>
    </row>
    <row r="444" spans="1:10" s="31" customFormat="1" ht="15">
      <c r="A444"/>
      <c r="B444"/>
      <c r="C444"/>
      <c r="D444"/>
      <c r="E444"/>
      <c r="F444"/>
      <c r="G444"/>
      <c r="H444"/>
      <c r="I444"/>
      <c r="J444"/>
    </row>
    <row r="445" spans="1:10" s="31" customFormat="1" ht="15">
      <c r="A445"/>
      <c r="B445"/>
      <c r="C445"/>
      <c r="D445"/>
      <c r="E445"/>
      <c r="F445"/>
      <c r="G445"/>
      <c r="H445"/>
      <c r="I445"/>
      <c r="J445"/>
    </row>
    <row r="446" spans="1:10" s="31" customFormat="1" ht="15">
      <c r="A446"/>
      <c r="B446"/>
      <c r="C446"/>
      <c r="D446"/>
      <c r="E446"/>
      <c r="F446"/>
      <c r="G446"/>
      <c r="H446"/>
      <c r="I446"/>
      <c r="J446"/>
    </row>
    <row r="447" spans="1:10" s="31" customFormat="1" ht="15">
      <c r="A447"/>
      <c r="B447"/>
      <c r="C447"/>
      <c r="D447"/>
      <c r="E447"/>
      <c r="F447"/>
      <c r="G447"/>
      <c r="H447"/>
      <c r="I447"/>
      <c r="J447"/>
    </row>
    <row r="448" spans="1:10" s="31" customFormat="1" ht="15">
      <c r="A448"/>
      <c r="B448"/>
      <c r="C448"/>
      <c r="D448"/>
      <c r="E448"/>
      <c r="F448"/>
      <c r="G448"/>
      <c r="H448"/>
      <c r="I448"/>
      <c r="J448"/>
    </row>
    <row r="449" spans="1:10" s="31" customFormat="1" ht="15">
      <c r="A449"/>
      <c r="B449"/>
      <c r="C449"/>
      <c r="D449"/>
      <c r="E449"/>
      <c r="F449"/>
      <c r="G449"/>
      <c r="H449"/>
      <c r="I449"/>
      <c r="J449"/>
    </row>
    <row r="450" spans="1:10" s="31" customFormat="1" ht="15">
      <c r="A450"/>
      <c r="B450"/>
      <c r="C450"/>
      <c r="D450"/>
      <c r="E450"/>
      <c r="F450"/>
      <c r="G450"/>
      <c r="H450"/>
      <c r="I450"/>
      <c r="J450"/>
    </row>
    <row r="451" spans="1:10" s="31" customFormat="1" ht="15">
      <c r="A451"/>
      <c r="B451"/>
      <c r="C451"/>
      <c r="D451"/>
      <c r="E451"/>
      <c r="F451"/>
      <c r="G451"/>
      <c r="H451"/>
      <c r="I451"/>
      <c r="J451"/>
    </row>
    <row r="452" spans="1:10" s="31" customFormat="1" ht="15">
      <c r="A452"/>
      <c r="B452"/>
      <c r="C452"/>
      <c r="D452"/>
      <c r="E452"/>
      <c r="F452"/>
      <c r="G452"/>
      <c r="H452"/>
      <c r="I452"/>
      <c r="J452"/>
    </row>
    <row r="453" spans="1:10" s="31" customFormat="1" ht="15">
      <c r="A453"/>
      <c r="B453"/>
      <c r="C453"/>
      <c r="D453"/>
      <c r="E453"/>
      <c r="F453"/>
      <c r="G453"/>
      <c r="H453"/>
      <c r="I453"/>
      <c r="J453"/>
    </row>
    <row r="454" spans="1:10" s="31" customFormat="1" ht="15">
      <c r="A454"/>
      <c r="B454"/>
      <c r="C454"/>
      <c r="D454"/>
      <c r="E454"/>
      <c r="F454"/>
      <c r="G454"/>
      <c r="H454"/>
      <c r="I454"/>
      <c r="J454"/>
    </row>
    <row r="455" spans="1:10" s="31" customFormat="1" ht="15">
      <c r="A455"/>
      <c r="B455"/>
      <c r="C455"/>
      <c r="D455"/>
      <c r="E455"/>
      <c r="F455"/>
      <c r="G455"/>
      <c r="H455"/>
      <c r="I455"/>
      <c r="J455"/>
    </row>
    <row r="456" spans="1:10" s="31" customFormat="1" ht="15">
      <c r="A456"/>
      <c r="B456"/>
      <c r="C456"/>
      <c r="D456"/>
      <c r="E456"/>
      <c r="F456"/>
      <c r="G456"/>
      <c r="H456"/>
      <c r="I456"/>
      <c r="J456"/>
    </row>
    <row r="457" spans="1:10" s="31" customFormat="1" ht="15">
      <c r="A457"/>
      <c r="B457"/>
      <c r="C457"/>
      <c r="D457"/>
      <c r="E457"/>
      <c r="F457"/>
      <c r="G457"/>
      <c r="H457"/>
      <c r="I457"/>
      <c r="J457"/>
    </row>
    <row r="458" spans="1:10" s="31" customFormat="1" ht="15">
      <c r="A458"/>
      <c r="B458"/>
      <c r="C458"/>
      <c r="D458"/>
      <c r="E458"/>
      <c r="F458"/>
      <c r="G458"/>
      <c r="H458"/>
      <c r="I458"/>
      <c r="J458"/>
    </row>
    <row r="459" spans="1:10" s="31" customFormat="1" ht="15">
      <c r="A459"/>
      <c r="B459"/>
      <c r="C459"/>
      <c r="D459"/>
      <c r="E459"/>
      <c r="F459"/>
      <c r="G459"/>
      <c r="H459"/>
      <c r="I459"/>
      <c r="J459"/>
    </row>
    <row r="460" spans="1:10" s="31" customFormat="1" ht="15">
      <c r="A460"/>
      <c r="B460"/>
      <c r="C460"/>
      <c r="D460"/>
      <c r="E460"/>
      <c r="F460"/>
      <c r="G460"/>
      <c r="H460"/>
      <c r="I460"/>
      <c r="J460"/>
    </row>
    <row r="461" spans="1:10" s="31" customFormat="1" ht="15">
      <c r="A461"/>
      <c r="B461"/>
      <c r="C461"/>
      <c r="D461"/>
      <c r="E461"/>
      <c r="F461"/>
      <c r="G461"/>
      <c r="H461"/>
      <c r="I461"/>
      <c r="J461"/>
    </row>
    <row r="462" spans="1:10" s="31" customFormat="1" ht="15">
      <c r="A462"/>
      <c r="B462"/>
      <c r="C462"/>
      <c r="D462"/>
      <c r="E462"/>
      <c r="F462"/>
      <c r="G462"/>
      <c r="H462"/>
      <c r="I462"/>
      <c r="J462"/>
    </row>
    <row r="463" spans="1:10" s="31" customFormat="1" ht="15">
      <c r="A463"/>
      <c r="B463"/>
      <c r="C463"/>
      <c r="D463"/>
      <c r="E463"/>
      <c r="F463"/>
      <c r="G463"/>
      <c r="H463"/>
      <c r="I463"/>
      <c r="J463"/>
    </row>
    <row r="464" spans="1:10" s="31" customFormat="1" ht="15">
      <c r="A464"/>
      <c r="B464"/>
      <c r="C464"/>
      <c r="D464"/>
      <c r="E464"/>
      <c r="F464"/>
      <c r="G464"/>
      <c r="H464"/>
      <c r="I464"/>
      <c r="J464"/>
    </row>
    <row r="465" spans="1:10" s="31" customFormat="1" ht="15">
      <c r="A465"/>
      <c r="B465"/>
      <c r="C465"/>
      <c r="D465"/>
      <c r="E465"/>
      <c r="F465"/>
      <c r="G465"/>
      <c r="H465"/>
      <c r="I465"/>
      <c r="J465"/>
    </row>
    <row r="466" spans="1:10" s="31" customFormat="1" ht="15">
      <c r="A466"/>
      <c r="B466"/>
      <c r="C466"/>
      <c r="D466"/>
      <c r="E466"/>
      <c r="F466"/>
      <c r="G466"/>
      <c r="H466"/>
      <c r="I466"/>
      <c r="J466"/>
    </row>
    <row r="467" spans="1:10" s="31" customFormat="1" ht="15">
      <c r="A467"/>
      <c r="B467"/>
      <c r="C467"/>
      <c r="D467"/>
      <c r="E467"/>
      <c r="F467"/>
      <c r="G467"/>
      <c r="H467"/>
      <c r="I467"/>
      <c r="J467"/>
    </row>
    <row r="468" spans="1:10" s="31" customFormat="1" ht="15">
      <c r="A468"/>
      <c r="B468"/>
      <c r="C468"/>
      <c r="D468"/>
      <c r="E468"/>
      <c r="F468"/>
      <c r="G468"/>
      <c r="H468"/>
      <c r="I468"/>
      <c r="J468"/>
    </row>
    <row r="469" spans="1:10" s="31" customFormat="1" ht="15">
      <c r="A469"/>
      <c r="B469"/>
      <c r="C469"/>
      <c r="D469"/>
      <c r="E469"/>
      <c r="F469"/>
      <c r="G469"/>
      <c r="H469"/>
      <c r="I469"/>
      <c r="J469"/>
    </row>
    <row r="470" spans="1:10" s="31" customFormat="1" ht="15">
      <c r="A470"/>
      <c r="B470"/>
      <c r="C470"/>
      <c r="D470"/>
      <c r="E470"/>
      <c r="F470"/>
      <c r="G470"/>
      <c r="H470"/>
      <c r="I470"/>
      <c r="J470"/>
    </row>
    <row r="471" spans="1:10" s="31" customFormat="1" ht="15">
      <c r="A471"/>
      <c r="B471"/>
      <c r="C471"/>
      <c r="D471"/>
      <c r="E471"/>
      <c r="F471"/>
      <c r="G471"/>
      <c r="H471"/>
      <c r="I471"/>
      <c r="J471"/>
    </row>
    <row r="472" spans="1:10" s="31" customFormat="1" ht="15">
      <c r="A472"/>
      <c r="B472"/>
      <c r="C472"/>
      <c r="D472"/>
      <c r="E472"/>
      <c r="F472"/>
      <c r="G472"/>
      <c r="H472"/>
      <c r="I472"/>
      <c r="J472"/>
    </row>
    <row r="473" spans="1:10" s="31" customFormat="1" ht="15">
      <c r="A473"/>
      <c r="B473"/>
      <c r="C473"/>
      <c r="D473"/>
      <c r="E473"/>
      <c r="F473"/>
      <c r="G473"/>
      <c r="H473"/>
      <c r="I473"/>
      <c r="J473"/>
    </row>
    <row r="474" spans="1:10" s="31" customFormat="1" ht="15">
      <c r="A474"/>
      <c r="B474"/>
      <c r="C474"/>
      <c r="D474"/>
      <c r="E474"/>
      <c r="F474"/>
      <c r="G474"/>
      <c r="H474"/>
      <c r="I474"/>
      <c r="J474"/>
    </row>
    <row r="475" spans="1:10" s="31" customFormat="1" ht="15">
      <c r="A475"/>
      <c r="B475"/>
      <c r="C475"/>
      <c r="D475"/>
      <c r="E475"/>
      <c r="F475"/>
      <c r="G475"/>
      <c r="H475"/>
      <c r="I475"/>
      <c r="J475"/>
    </row>
    <row r="476" spans="1:10" s="31" customFormat="1" ht="15">
      <c r="A476"/>
      <c r="B476"/>
      <c r="C476"/>
      <c r="D476"/>
      <c r="E476"/>
      <c r="F476"/>
      <c r="G476"/>
      <c r="H476"/>
      <c r="I476"/>
      <c r="J476"/>
    </row>
    <row r="477" spans="1:10" s="31" customFormat="1" ht="15">
      <c r="A477"/>
      <c r="B477"/>
      <c r="C477"/>
      <c r="D477"/>
      <c r="E477"/>
      <c r="F477"/>
      <c r="G477"/>
      <c r="H477"/>
      <c r="I477"/>
      <c r="J477"/>
    </row>
    <row r="478" spans="1:10" s="31" customFormat="1" ht="15">
      <c r="A478"/>
      <c r="B478"/>
      <c r="C478"/>
      <c r="D478"/>
      <c r="E478"/>
      <c r="F478"/>
      <c r="G478"/>
      <c r="H478"/>
      <c r="I478"/>
      <c r="J478"/>
    </row>
    <row r="479" spans="1:10" s="31" customFormat="1" ht="15">
      <c r="A479"/>
      <c r="B479"/>
      <c r="C479"/>
      <c r="D479"/>
      <c r="E479"/>
      <c r="F479"/>
      <c r="G479"/>
      <c r="H479"/>
      <c r="I479"/>
      <c r="J479"/>
    </row>
    <row r="480" spans="1:10" s="31" customFormat="1" ht="15">
      <c r="A480"/>
      <c r="B480"/>
      <c r="C480"/>
      <c r="D480"/>
      <c r="E480"/>
      <c r="F480"/>
      <c r="G480"/>
      <c r="H480"/>
      <c r="I480"/>
      <c r="J480"/>
    </row>
    <row r="481" spans="1:10" s="31" customFormat="1" ht="15">
      <c r="A481"/>
      <c r="B481"/>
      <c r="C481"/>
      <c r="D481"/>
      <c r="E481"/>
      <c r="F481"/>
      <c r="G481"/>
      <c r="H481"/>
      <c r="I481"/>
      <c r="J481"/>
    </row>
    <row r="482" spans="1:10" s="31" customFormat="1" ht="15">
      <c r="A482"/>
      <c r="B482"/>
      <c r="C482"/>
      <c r="D482"/>
      <c r="E482"/>
      <c r="F482"/>
      <c r="G482"/>
      <c r="H482"/>
      <c r="I482"/>
      <c r="J482"/>
    </row>
    <row r="483" spans="1:10" s="31" customFormat="1" ht="15">
      <c r="A483"/>
      <c r="B483"/>
      <c r="C483"/>
      <c r="D483"/>
      <c r="E483"/>
      <c r="F483"/>
      <c r="G483"/>
      <c r="H483"/>
      <c r="I483"/>
      <c r="J483"/>
    </row>
    <row r="484" spans="1:10" s="31" customFormat="1" ht="15">
      <c r="A484"/>
      <c r="B484"/>
      <c r="C484"/>
      <c r="D484"/>
      <c r="E484"/>
      <c r="F484"/>
      <c r="G484"/>
      <c r="H484"/>
      <c r="I484"/>
      <c r="J484"/>
    </row>
    <row r="485" spans="1:10" s="31" customFormat="1" ht="15">
      <c r="A485"/>
      <c r="B485"/>
      <c r="C485"/>
      <c r="D485"/>
      <c r="E485"/>
      <c r="F485"/>
      <c r="G485"/>
      <c r="H485"/>
      <c r="I485"/>
      <c r="J485"/>
    </row>
    <row r="486" spans="1:10" s="31" customFormat="1" ht="15">
      <c r="A486"/>
      <c r="B486"/>
      <c r="C486"/>
      <c r="D486"/>
      <c r="E486"/>
      <c r="F486"/>
      <c r="G486"/>
      <c r="H486"/>
      <c r="I486"/>
      <c r="J486"/>
    </row>
    <row r="487" spans="1:10" s="31" customFormat="1" ht="15">
      <c r="A487"/>
      <c r="B487"/>
      <c r="C487"/>
      <c r="D487"/>
      <c r="E487"/>
      <c r="F487"/>
      <c r="G487"/>
      <c r="H487"/>
      <c r="I487"/>
      <c r="J487"/>
    </row>
    <row r="488" spans="1:10" s="31" customFormat="1" ht="15">
      <c r="A488"/>
      <c r="B488"/>
      <c r="C488"/>
      <c r="D488"/>
      <c r="E488"/>
      <c r="F488"/>
      <c r="G488"/>
      <c r="H488"/>
      <c r="I488"/>
      <c r="J488"/>
    </row>
    <row r="489" spans="1:10" s="31" customFormat="1" ht="15">
      <c r="A489"/>
      <c r="B489"/>
      <c r="C489"/>
      <c r="D489"/>
      <c r="E489"/>
      <c r="F489"/>
      <c r="G489"/>
      <c r="H489"/>
      <c r="I489"/>
      <c r="J489"/>
    </row>
    <row r="490" spans="1:10" s="31" customFormat="1" ht="15">
      <c r="A490"/>
      <c r="B490"/>
      <c r="C490"/>
      <c r="D490"/>
      <c r="E490"/>
      <c r="F490"/>
      <c r="G490"/>
      <c r="H490"/>
      <c r="I490"/>
      <c r="J490"/>
    </row>
    <row r="491" spans="1:10" s="31" customFormat="1" ht="15">
      <c r="A491"/>
      <c r="B491"/>
      <c r="C491"/>
      <c r="D491"/>
      <c r="E491"/>
      <c r="F491"/>
      <c r="G491"/>
      <c r="H491"/>
      <c r="I491"/>
      <c r="J491"/>
    </row>
    <row r="492" spans="1:10" s="31" customFormat="1" ht="15">
      <c r="A492"/>
      <c r="B492"/>
      <c r="C492"/>
      <c r="D492"/>
      <c r="E492"/>
      <c r="F492"/>
      <c r="G492"/>
      <c r="H492"/>
      <c r="I492"/>
      <c r="J492"/>
    </row>
    <row r="493" spans="1:10" s="31" customFormat="1" ht="15">
      <c r="A493"/>
      <c r="B493"/>
      <c r="C493"/>
      <c r="D493"/>
      <c r="E493"/>
      <c r="F493"/>
      <c r="G493"/>
      <c r="H493"/>
      <c r="I493"/>
      <c r="J493"/>
    </row>
    <row r="494" spans="1:10" s="31" customFormat="1" ht="15">
      <c r="A494"/>
      <c r="B494"/>
      <c r="C494"/>
      <c r="D494"/>
      <c r="E494"/>
      <c r="F494"/>
      <c r="G494"/>
      <c r="H494"/>
      <c r="I494"/>
      <c r="J494"/>
    </row>
    <row r="495" spans="1:10" s="31" customFormat="1" ht="15">
      <c r="A495"/>
      <c r="B495"/>
      <c r="C495"/>
      <c r="D495"/>
      <c r="E495"/>
      <c r="F495"/>
      <c r="G495"/>
      <c r="H495"/>
      <c r="I495"/>
      <c r="J495"/>
    </row>
    <row r="496" spans="1:10" s="31" customFormat="1" ht="15">
      <c r="A496"/>
      <c r="B496"/>
      <c r="C496"/>
      <c r="D496"/>
      <c r="E496"/>
      <c r="F496"/>
      <c r="G496"/>
      <c r="H496"/>
      <c r="I496"/>
      <c r="J496"/>
    </row>
    <row r="497" spans="1:10" s="31" customFormat="1" ht="15">
      <c r="A497"/>
      <c r="B497"/>
      <c r="C497"/>
      <c r="D497"/>
      <c r="E497"/>
      <c r="F497"/>
      <c r="G497"/>
      <c r="H497"/>
      <c r="I497"/>
      <c r="J497"/>
    </row>
    <row r="498" spans="1:10" s="31" customFormat="1" ht="15">
      <c r="A498"/>
      <c r="B498"/>
      <c r="C498"/>
      <c r="D498"/>
      <c r="E498"/>
      <c r="F498"/>
      <c r="G498"/>
      <c r="H498"/>
      <c r="I498"/>
      <c r="J498"/>
    </row>
    <row r="499" spans="1:10" s="31" customFormat="1" ht="15">
      <c r="A499"/>
      <c r="B499"/>
      <c r="C499"/>
      <c r="D499"/>
      <c r="E499"/>
      <c r="F499"/>
      <c r="G499"/>
      <c r="H499"/>
      <c r="I499"/>
      <c r="J499"/>
    </row>
    <row r="500" spans="1:10" s="31" customFormat="1" ht="15">
      <c r="A500"/>
      <c r="B500"/>
      <c r="C500"/>
      <c r="D500"/>
      <c r="E500"/>
      <c r="F500"/>
      <c r="G500"/>
      <c r="H500"/>
      <c r="I500"/>
      <c r="J500"/>
    </row>
    <row r="501" spans="1:10" s="31" customFormat="1" ht="15">
      <c r="A501"/>
      <c r="B501"/>
      <c r="C501"/>
      <c r="D501"/>
      <c r="E501"/>
      <c r="F501"/>
      <c r="G501"/>
      <c r="H501"/>
      <c r="I501"/>
      <c r="J501"/>
    </row>
    <row r="502" spans="1:10" s="31" customFormat="1" ht="15">
      <c r="A502"/>
      <c r="B502"/>
      <c r="C502"/>
      <c r="D502"/>
      <c r="E502"/>
      <c r="F502"/>
      <c r="G502"/>
      <c r="H502"/>
      <c r="I502"/>
      <c r="J502"/>
    </row>
    <row r="503" spans="1:10" s="31" customFormat="1" ht="15">
      <c r="A503"/>
      <c r="B503"/>
      <c r="C503"/>
      <c r="D503"/>
      <c r="E503"/>
      <c r="F503"/>
      <c r="G503"/>
      <c r="H503"/>
      <c r="I503"/>
      <c r="J503"/>
    </row>
    <row r="504" spans="1:10" s="31" customFormat="1" ht="15">
      <c r="A504"/>
      <c r="B504"/>
      <c r="C504"/>
      <c r="D504"/>
      <c r="E504"/>
      <c r="F504"/>
      <c r="G504"/>
      <c r="H504"/>
      <c r="I504"/>
      <c r="J504"/>
    </row>
    <row r="505" spans="1:10" s="31" customFormat="1" ht="15">
      <c r="A505"/>
      <c r="B505"/>
      <c r="C505"/>
      <c r="D505"/>
      <c r="E505"/>
      <c r="F505"/>
      <c r="G505"/>
      <c r="H505"/>
      <c r="I505"/>
      <c r="J505"/>
    </row>
    <row r="506" spans="1:10" s="31" customFormat="1" ht="15">
      <c r="A506"/>
      <c r="B506"/>
      <c r="C506"/>
      <c r="D506"/>
      <c r="E506"/>
      <c r="F506"/>
      <c r="G506"/>
      <c r="H506"/>
      <c r="I506"/>
      <c r="J506"/>
    </row>
    <row r="507" spans="1:10" s="31" customFormat="1" ht="15">
      <c r="A507"/>
      <c r="B507"/>
      <c r="C507"/>
      <c r="D507"/>
      <c r="E507"/>
      <c r="F507"/>
      <c r="G507"/>
      <c r="H507"/>
      <c r="I507"/>
      <c r="J507"/>
    </row>
    <row r="508" spans="1:10" s="31" customFormat="1" ht="15">
      <c r="A508"/>
      <c r="B508"/>
      <c r="C508"/>
      <c r="D508"/>
      <c r="E508"/>
      <c r="F508"/>
      <c r="G508"/>
      <c r="H508"/>
      <c r="I508"/>
      <c r="J508"/>
    </row>
    <row r="509" spans="1:10" s="31" customFormat="1" ht="15">
      <c r="A509"/>
      <c r="B509"/>
      <c r="C509"/>
      <c r="D509"/>
      <c r="E509"/>
      <c r="F509"/>
      <c r="G509"/>
      <c r="H509"/>
      <c r="I509"/>
      <c r="J509"/>
    </row>
    <row r="510" spans="1:10" s="31" customFormat="1" ht="15">
      <c r="A510"/>
      <c r="B510"/>
      <c r="C510"/>
      <c r="D510"/>
      <c r="E510"/>
      <c r="F510"/>
      <c r="G510"/>
      <c r="H510"/>
      <c r="I510"/>
      <c r="J510"/>
    </row>
    <row r="511" spans="1:10" s="31" customFormat="1" ht="15">
      <c r="A511"/>
      <c r="B511"/>
      <c r="C511"/>
      <c r="D511"/>
      <c r="E511"/>
      <c r="F511"/>
      <c r="G511"/>
      <c r="H511"/>
      <c r="I511"/>
      <c r="J511"/>
    </row>
    <row r="512" spans="1:10" s="31" customFormat="1" ht="15">
      <c r="A512"/>
      <c r="B512"/>
      <c r="C512"/>
      <c r="D512"/>
      <c r="E512"/>
      <c r="F512"/>
      <c r="G512"/>
      <c r="H512"/>
      <c r="I512"/>
      <c r="J512"/>
    </row>
    <row r="513" spans="1:10" s="31" customFormat="1" ht="15">
      <c r="A513"/>
      <c r="B513"/>
      <c r="C513"/>
      <c r="D513"/>
      <c r="E513"/>
      <c r="F513"/>
      <c r="G513"/>
      <c r="H513"/>
      <c r="I513"/>
      <c r="J513"/>
    </row>
    <row r="514" spans="1:10" s="31" customFormat="1" ht="15">
      <c r="A514"/>
      <c r="B514"/>
      <c r="C514"/>
      <c r="D514"/>
      <c r="E514"/>
      <c r="F514"/>
      <c r="G514"/>
      <c r="H514"/>
      <c r="I514"/>
      <c r="J514"/>
    </row>
    <row r="515" spans="1:10" s="31" customFormat="1" ht="15">
      <c r="A515"/>
      <c r="B515"/>
      <c r="C515"/>
      <c r="D515"/>
      <c r="E515"/>
      <c r="F515"/>
      <c r="G515"/>
      <c r="H515"/>
      <c r="I515"/>
      <c r="J515"/>
    </row>
    <row r="516" spans="1:10" s="31" customFormat="1" ht="15">
      <c r="A516"/>
      <c r="B516"/>
      <c r="C516"/>
      <c r="D516"/>
      <c r="E516"/>
      <c r="F516"/>
      <c r="G516"/>
      <c r="H516"/>
      <c r="I516"/>
      <c r="J516"/>
    </row>
    <row r="517" spans="1:10" s="31" customFormat="1" ht="15">
      <c r="A517"/>
      <c r="B517"/>
      <c r="C517"/>
      <c r="D517"/>
      <c r="E517"/>
      <c r="F517"/>
      <c r="G517"/>
      <c r="H517"/>
      <c r="I517"/>
      <c r="J517"/>
    </row>
    <row r="518" spans="1:10" s="31" customFormat="1" ht="15">
      <c r="A518"/>
      <c r="B518"/>
      <c r="C518"/>
      <c r="D518"/>
      <c r="E518"/>
      <c r="F518"/>
      <c r="G518"/>
      <c r="H518"/>
      <c r="I518"/>
      <c r="J518"/>
    </row>
    <row r="519" spans="1:10" s="31" customFormat="1" ht="15">
      <c r="A519"/>
      <c r="B519"/>
      <c r="C519"/>
      <c r="D519"/>
      <c r="E519"/>
      <c r="F519"/>
      <c r="G519"/>
      <c r="H519"/>
      <c r="I519"/>
      <c r="J519"/>
    </row>
    <row r="520" spans="1:10" s="31" customFormat="1" ht="15">
      <c r="A520"/>
      <c r="B520"/>
      <c r="C520"/>
      <c r="D520"/>
      <c r="E520"/>
      <c r="F520"/>
      <c r="G520"/>
      <c r="H520"/>
      <c r="I520"/>
      <c r="J520"/>
    </row>
    <row r="521" spans="1:10" s="31" customFormat="1" ht="15">
      <c r="A521"/>
      <c r="B521"/>
      <c r="C521"/>
      <c r="D521"/>
      <c r="E521"/>
      <c r="F521"/>
      <c r="G521"/>
      <c r="H521"/>
      <c r="I521"/>
      <c r="J521"/>
    </row>
    <row r="522" spans="1:10" s="31" customFormat="1" ht="15">
      <c r="A522"/>
      <c r="B522"/>
      <c r="C522"/>
      <c r="D522"/>
      <c r="E522"/>
      <c r="F522"/>
      <c r="G522"/>
      <c r="H522"/>
      <c r="I522"/>
      <c r="J522"/>
    </row>
    <row r="523" spans="1:10" s="31" customFormat="1" ht="15">
      <c r="A523"/>
      <c r="B523"/>
      <c r="C523"/>
      <c r="D523"/>
      <c r="E523"/>
      <c r="F523"/>
      <c r="G523"/>
      <c r="H523"/>
      <c r="I523"/>
      <c r="J523"/>
    </row>
    <row r="524" spans="1:10" s="31" customFormat="1" ht="15">
      <c r="A524"/>
      <c r="B524"/>
      <c r="C524"/>
      <c r="D524"/>
      <c r="E524"/>
      <c r="F524"/>
      <c r="G524"/>
      <c r="H524"/>
      <c r="I524"/>
      <c r="J524"/>
    </row>
    <row r="525" spans="1:10" s="31" customFormat="1" ht="15">
      <c r="A525"/>
      <c r="B525"/>
      <c r="C525"/>
      <c r="D525"/>
      <c r="E525"/>
      <c r="F525"/>
      <c r="G525"/>
      <c r="H525"/>
      <c r="I525"/>
      <c r="J525"/>
    </row>
    <row r="526" spans="1:10" s="31" customFormat="1" ht="15">
      <c r="A526"/>
      <c r="B526"/>
      <c r="C526"/>
      <c r="D526"/>
      <c r="E526"/>
      <c r="F526"/>
      <c r="G526"/>
      <c r="H526"/>
      <c r="I526"/>
      <c r="J526"/>
    </row>
    <row r="527" spans="1:10" s="31" customFormat="1" ht="15">
      <c r="A527"/>
      <c r="B527"/>
      <c r="C527"/>
      <c r="D527"/>
      <c r="E527"/>
      <c r="F527"/>
      <c r="G527"/>
      <c r="H527"/>
      <c r="I527"/>
      <c r="J527"/>
    </row>
    <row r="528" spans="1:10" s="31" customFormat="1" ht="15">
      <c r="A528"/>
      <c r="B528"/>
      <c r="C528"/>
      <c r="D528"/>
      <c r="E528"/>
      <c r="F528"/>
      <c r="G528"/>
      <c r="H528"/>
      <c r="I528"/>
      <c r="J528"/>
    </row>
    <row r="529" spans="1:10" s="31" customFormat="1" ht="15">
      <c r="A529"/>
      <c r="B529"/>
      <c r="C529"/>
      <c r="D529"/>
      <c r="E529"/>
      <c r="F529"/>
      <c r="G529"/>
      <c r="H529"/>
      <c r="I529"/>
      <c r="J529"/>
    </row>
    <row r="530" spans="1:10" s="31" customFormat="1" ht="15">
      <c r="A530"/>
      <c r="B530"/>
      <c r="C530"/>
      <c r="D530"/>
      <c r="E530"/>
      <c r="F530"/>
      <c r="G530"/>
      <c r="H530"/>
      <c r="I530"/>
      <c r="J530"/>
    </row>
    <row r="531" spans="1:10" s="31" customFormat="1" ht="15">
      <c r="A531"/>
      <c r="B531"/>
      <c r="C531"/>
      <c r="D531"/>
      <c r="E531"/>
      <c r="F531"/>
      <c r="G531"/>
      <c r="H531"/>
      <c r="I531"/>
      <c r="J531"/>
    </row>
    <row r="532" spans="1:10" s="31" customFormat="1" ht="15">
      <c r="A532"/>
      <c r="B532"/>
      <c r="C532"/>
      <c r="D532"/>
      <c r="E532"/>
      <c r="F532"/>
      <c r="G532"/>
      <c r="H532"/>
      <c r="I532"/>
      <c r="J532"/>
    </row>
    <row r="533" spans="1:10" s="31" customFormat="1" ht="15">
      <c r="A533"/>
      <c r="B533"/>
      <c r="C533"/>
      <c r="D533"/>
      <c r="E533"/>
      <c r="F533"/>
      <c r="G533"/>
      <c r="H533"/>
      <c r="I533"/>
      <c r="J533"/>
    </row>
    <row r="534" spans="1:10" s="31" customFormat="1" ht="15">
      <c r="A534"/>
      <c r="B534"/>
      <c r="C534"/>
      <c r="D534"/>
      <c r="E534"/>
      <c r="F534"/>
      <c r="G534"/>
      <c r="H534"/>
      <c r="I534"/>
      <c r="J534"/>
    </row>
    <row r="535" spans="1:10" s="31" customFormat="1" ht="15">
      <c r="A535"/>
      <c r="B535"/>
      <c r="C535"/>
      <c r="D535"/>
      <c r="E535"/>
      <c r="F535"/>
      <c r="G535"/>
      <c r="H535"/>
      <c r="I535"/>
      <c r="J535"/>
    </row>
    <row r="536" spans="1:10" s="31" customFormat="1" ht="15">
      <c r="A536"/>
      <c r="B536"/>
      <c r="C536"/>
      <c r="D536"/>
      <c r="E536"/>
      <c r="F536"/>
      <c r="G536"/>
      <c r="H536"/>
      <c r="I536"/>
      <c r="J536"/>
    </row>
    <row r="537" spans="1:10" s="31" customFormat="1" ht="15">
      <c r="A537"/>
      <c r="B537"/>
      <c r="C537"/>
      <c r="D537"/>
      <c r="E537"/>
      <c r="F537"/>
      <c r="G537"/>
      <c r="H537"/>
      <c r="I537"/>
      <c r="J537"/>
    </row>
    <row r="538" spans="1:10" s="31" customFormat="1" ht="15">
      <c r="A538"/>
      <c r="B538"/>
      <c r="C538"/>
      <c r="D538"/>
      <c r="E538"/>
      <c r="F538"/>
      <c r="G538"/>
      <c r="H538"/>
      <c r="I538"/>
      <c r="J538"/>
    </row>
    <row r="539" spans="1:10" s="31" customFormat="1" ht="15">
      <c r="A539"/>
      <c r="B539"/>
      <c r="C539"/>
      <c r="D539"/>
      <c r="E539"/>
      <c r="F539"/>
      <c r="G539"/>
      <c r="H539"/>
      <c r="I539"/>
      <c r="J539"/>
    </row>
    <row r="540" spans="1:10" s="31" customFormat="1" ht="15">
      <c r="A540"/>
      <c r="B540"/>
      <c r="C540"/>
      <c r="D540"/>
      <c r="E540"/>
      <c r="F540"/>
      <c r="G540"/>
      <c r="H540"/>
      <c r="I540"/>
      <c r="J540"/>
    </row>
    <row r="541" spans="1:10" s="31" customFormat="1" ht="15">
      <c r="A541"/>
      <c r="B541"/>
      <c r="C541"/>
      <c r="D541"/>
      <c r="E541"/>
      <c r="F541"/>
      <c r="G541"/>
      <c r="H541"/>
      <c r="I541"/>
      <c r="J541"/>
    </row>
    <row r="542" spans="1:10" s="31" customFormat="1" ht="15">
      <c r="A542"/>
      <c r="B542"/>
      <c r="C542"/>
      <c r="D542"/>
      <c r="E542"/>
      <c r="F542"/>
      <c r="G542"/>
      <c r="H542"/>
      <c r="I542"/>
      <c r="J542"/>
    </row>
    <row r="543" spans="1:10" s="31" customFormat="1" ht="15">
      <c r="A543"/>
      <c r="B543"/>
      <c r="C543"/>
      <c r="D543"/>
      <c r="E543"/>
      <c r="F543"/>
      <c r="G543"/>
      <c r="H543"/>
      <c r="I543"/>
      <c r="J543"/>
    </row>
    <row r="544" spans="1:10" s="31" customFormat="1" ht="15">
      <c r="A544"/>
      <c r="B544"/>
      <c r="C544"/>
      <c r="D544"/>
      <c r="E544"/>
      <c r="F544"/>
      <c r="G544"/>
      <c r="H544"/>
      <c r="I544"/>
      <c r="J544"/>
    </row>
    <row r="545" spans="1:10" s="31" customFormat="1" ht="15">
      <c r="A545"/>
      <c r="B545"/>
      <c r="C545"/>
      <c r="D545"/>
      <c r="E545"/>
      <c r="F545"/>
      <c r="G545"/>
      <c r="H545"/>
      <c r="I545"/>
      <c r="J545"/>
    </row>
    <row r="546" spans="1:10" s="31" customFormat="1" ht="15">
      <c r="A546"/>
      <c r="B546"/>
      <c r="C546"/>
      <c r="D546"/>
      <c r="E546"/>
      <c r="F546"/>
      <c r="G546"/>
      <c r="H546"/>
      <c r="I546"/>
      <c r="J546"/>
    </row>
    <row r="547" spans="1:10" s="31" customFormat="1" ht="15">
      <c r="A547"/>
      <c r="B547"/>
      <c r="C547"/>
      <c r="D547"/>
      <c r="E547"/>
      <c r="F547"/>
      <c r="G547"/>
      <c r="H547"/>
      <c r="I547"/>
      <c r="J547"/>
    </row>
    <row r="548" spans="1:10" s="31" customFormat="1" ht="15">
      <c r="A548"/>
      <c r="B548"/>
      <c r="C548"/>
      <c r="D548"/>
      <c r="E548"/>
      <c r="F548"/>
      <c r="G548"/>
      <c r="H548"/>
      <c r="I548"/>
      <c r="J548"/>
    </row>
    <row r="549" spans="1:10" s="31" customFormat="1" ht="15">
      <c r="A549"/>
      <c r="B549"/>
      <c r="C549"/>
      <c r="D549"/>
      <c r="E549"/>
      <c r="F549"/>
      <c r="G549"/>
      <c r="H549"/>
      <c r="I549"/>
      <c r="J549"/>
    </row>
    <row r="550" spans="1:10" s="31" customFormat="1" ht="15">
      <c r="A550"/>
      <c r="B550"/>
      <c r="C550"/>
      <c r="D550"/>
      <c r="E550"/>
      <c r="F550"/>
      <c r="G550"/>
      <c r="H550"/>
      <c r="I550"/>
      <c r="J550"/>
    </row>
    <row r="551" spans="1:10" s="31" customFormat="1" ht="15">
      <c r="A551"/>
      <c r="B551"/>
      <c r="C551"/>
      <c r="D551"/>
      <c r="E551"/>
      <c r="F551"/>
      <c r="G551"/>
      <c r="H551"/>
      <c r="I551"/>
      <c r="J551"/>
    </row>
    <row r="552" spans="1:10" s="31" customFormat="1" ht="15">
      <c r="A552"/>
      <c r="B552"/>
      <c r="C552"/>
      <c r="D552"/>
      <c r="E552"/>
      <c r="F552"/>
      <c r="G552"/>
      <c r="H552"/>
      <c r="I552"/>
      <c r="J552"/>
    </row>
    <row r="553" spans="1:10" s="31" customFormat="1" ht="15">
      <c r="A553"/>
      <c r="B553"/>
      <c r="C553"/>
      <c r="D553"/>
      <c r="E553"/>
      <c r="F553"/>
      <c r="G553"/>
      <c r="H553"/>
      <c r="I553"/>
      <c r="J553"/>
    </row>
    <row r="554" spans="1:10" s="31" customFormat="1" ht="15">
      <c r="A554"/>
      <c r="B554"/>
      <c r="C554"/>
      <c r="D554"/>
      <c r="E554"/>
      <c r="F554"/>
      <c r="G554"/>
      <c r="H554"/>
      <c r="I554"/>
      <c r="J554"/>
    </row>
    <row r="555" spans="1:10" s="31" customFormat="1" ht="15">
      <c r="A555"/>
      <c r="B555"/>
      <c r="C555"/>
      <c r="D555"/>
      <c r="E555"/>
      <c r="F555"/>
      <c r="G555"/>
      <c r="H555"/>
      <c r="I555"/>
      <c r="J555"/>
    </row>
    <row r="556" spans="1:10" s="31" customFormat="1" ht="15">
      <c r="A556"/>
      <c r="B556"/>
      <c r="C556"/>
      <c r="D556"/>
      <c r="E556"/>
      <c r="F556"/>
      <c r="G556"/>
      <c r="H556"/>
      <c r="I556"/>
      <c r="J556"/>
    </row>
    <row r="557" spans="1:10" s="31" customFormat="1" ht="15">
      <c r="A557"/>
      <c r="B557"/>
      <c r="C557"/>
      <c r="D557"/>
      <c r="E557"/>
      <c r="F557"/>
      <c r="G557"/>
      <c r="H557"/>
      <c r="I557"/>
      <c r="J557"/>
    </row>
    <row r="558" spans="1:10" s="31" customFormat="1" ht="15">
      <c r="A558"/>
      <c r="B558"/>
      <c r="C558"/>
      <c r="D558"/>
      <c r="E558"/>
      <c r="F558"/>
      <c r="G558"/>
      <c r="H558"/>
      <c r="I558"/>
      <c r="J558"/>
    </row>
    <row r="559" spans="1:10" s="31" customFormat="1" ht="15">
      <c r="A559"/>
      <c r="B559"/>
      <c r="C559"/>
      <c r="D559"/>
      <c r="E559"/>
      <c r="F559"/>
      <c r="G559"/>
      <c r="H559"/>
      <c r="I559"/>
      <c r="J559"/>
    </row>
    <row r="560" spans="1:10" s="31" customFormat="1" ht="15">
      <c r="A560"/>
      <c r="B560"/>
      <c r="C560"/>
      <c r="D560"/>
      <c r="E560"/>
      <c r="F560"/>
      <c r="G560"/>
      <c r="H560"/>
      <c r="I560"/>
      <c r="J560"/>
    </row>
    <row r="561" spans="1:10" s="31" customFormat="1" ht="15">
      <c r="A561"/>
      <c r="B561"/>
      <c r="C561"/>
      <c r="D561"/>
      <c r="E561"/>
      <c r="F561"/>
      <c r="G561"/>
      <c r="H561"/>
      <c r="I561"/>
      <c r="J561"/>
    </row>
    <row r="562" spans="1:10" s="31" customFormat="1" ht="15">
      <c r="A562"/>
      <c r="B562"/>
      <c r="C562"/>
      <c r="D562"/>
      <c r="E562"/>
      <c r="F562"/>
      <c r="G562"/>
      <c r="H562"/>
      <c r="I562"/>
      <c r="J562"/>
    </row>
    <row r="563" spans="1:10" s="31" customFormat="1" ht="15">
      <c r="A563"/>
      <c r="B563"/>
      <c r="C563"/>
      <c r="D563"/>
      <c r="E563"/>
      <c r="F563"/>
      <c r="G563"/>
      <c r="H563"/>
      <c r="I563"/>
      <c r="J563"/>
    </row>
    <row r="564" spans="1:10" s="31" customFormat="1" ht="15">
      <c r="A564"/>
      <c r="B564"/>
      <c r="C564"/>
      <c r="D564"/>
      <c r="E564"/>
      <c r="F564"/>
      <c r="G564"/>
      <c r="H564"/>
      <c r="I564"/>
      <c r="J564"/>
    </row>
  </sheetData>
  <sheetProtection/>
  <mergeCells count="13">
    <mergeCell ref="C1:D1"/>
    <mergeCell ref="E1:H1"/>
    <mergeCell ref="C2:D2"/>
    <mergeCell ref="E2:H2"/>
    <mergeCell ref="C3:D3"/>
    <mergeCell ref="E6:J6"/>
    <mergeCell ref="A70:B70"/>
    <mergeCell ref="A71:B71"/>
    <mergeCell ref="A10:B10"/>
    <mergeCell ref="A11:B11"/>
    <mergeCell ref="A137:B137"/>
    <mergeCell ref="A41:B41"/>
    <mergeCell ref="A63:B63"/>
  </mergeCells>
  <printOptions/>
  <pageMargins left="0.35" right="0.26" top="0.75" bottom="0.75" header="0.3" footer="0.3"/>
  <pageSetup horizontalDpi="600" verticalDpi="600" orientation="landscape" scale="55"/>
  <headerFooter>
    <oddHeader>&amp;L&amp;"Calibri,Bold"&amp;14&amp;K000000CENTRE DE FACILITATION DES INVESTISSEMENTS
&amp;C&amp;"Calibri,Bold"&amp;14&amp;K000000PROGRAMME 2879-GR/HA&amp;R&amp;"Calibri,Bold"&amp;14&amp;K000000CHRONOGRAMME</oddHeader>
    <oddFooter>&amp;R&amp;10&amp;P\&amp;N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R49"/>
  <sheetViews>
    <sheetView tabSelected="1" zoomScale="80" zoomScaleNormal="80" zoomScalePageLayoutView="0" workbookViewId="0" topLeftCell="A32">
      <selection activeCell="C35" sqref="C35"/>
    </sheetView>
  </sheetViews>
  <sheetFormatPr defaultColWidth="11.421875" defaultRowHeight="23.25" customHeight="1"/>
  <cols>
    <col min="1" max="1" width="27.28125" style="405" customWidth="1"/>
    <col min="2" max="2" width="14.7109375" style="201" customWidth="1"/>
    <col min="3" max="3" width="16.421875" style="201" customWidth="1"/>
    <col min="4" max="4" width="36.00390625" style="201" customWidth="1"/>
    <col min="5" max="5" width="17.28125" style="201" customWidth="1"/>
    <col min="6" max="6" width="14.421875" style="201" customWidth="1"/>
    <col min="7" max="7" width="18.421875" style="201" customWidth="1"/>
    <col min="8" max="8" width="10.421875" style="201" customWidth="1"/>
    <col min="9" max="9" width="11.421875" style="201" customWidth="1"/>
    <col min="10" max="10" width="10.7109375" style="201" customWidth="1"/>
    <col min="11" max="12" width="9.140625" style="201" customWidth="1"/>
    <col min="13" max="13" width="13.140625" style="201" customWidth="1"/>
    <col min="14" max="14" width="12.421875" style="201" customWidth="1"/>
    <col min="15" max="15" width="15.140625" style="201" customWidth="1"/>
    <col min="16" max="16" width="13.421875" style="201" customWidth="1"/>
    <col min="17" max="17" width="11.140625" style="201" customWidth="1"/>
    <col min="18" max="18" width="13.28125" style="201" customWidth="1"/>
    <col min="19" max="19" width="13.421875" style="201" customWidth="1"/>
    <col min="20" max="16384" width="11.421875" style="201" customWidth="1"/>
  </cols>
  <sheetData>
    <row r="1" ht="23.25" customHeight="1">
      <c r="A1" s="604"/>
    </row>
    <row r="2" spans="1:19" ht="16.5" customHeight="1">
      <c r="A2" s="604"/>
      <c r="B2" s="707" t="s">
        <v>89</v>
      </c>
      <c r="C2" s="708"/>
      <c r="D2" s="709" t="s">
        <v>280</v>
      </c>
      <c r="E2" s="710"/>
      <c r="F2" s="710"/>
      <c r="G2" s="710"/>
      <c r="H2" s="710"/>
      <c r="I2" s="710"/>
      <c r="J2" s="710"/>
      <c r="K2" s="711"/>
      <c r="L2" s="203"/>
      <c r="M2" s="204"/>
      <c r="N2" s="204"/>
      <c r="O2" s="204"/>
      <c r="P2" s="204"/>
      <c r="Q2" s="588"/>
      <c r="R2" s="588"/>
      <c r="S2" s="588"/>
    </row>
    <row r="3" spans="1:19" ht="16.5" customHeight="1">
      <c r="A3" s="604"/>
      <c r="B3" s="707" t="s">
        <v>8</v>
      </c>
      <c r="C3" s="708"/>
      <c r="D3" s="709" t="s">
        <v>281</v>
      </c>
      <c r="E3" s="710"/>
      <c r="F3" s="710"/>
      <c r="G3" s="710"/>
      <c r="H3" s="710"/>
      <c r="I3" s="710"/>
      <c r="J3" s="710"/>
      <c r="K3" s="711"/>
      <c r="L3" s="203"/>
      <c r="M3" s="204"/>
      <c r="N3" s="204"/>
      <c r="O3" s="204"/>
      <c r="P3" s="204"/>
      <c r="Q3" s="588"/>
      <c r="R3" s="588"/>
      <c r="S3" s="588"/>
    </row>
    <row r="4" spans="2:19" ht="15.75" customHeight="1">
      <c r="B4" s="707" t="s">
        <v>72</v>
      </c>
      <c r="C4" s="708"/>
      <c r="D4" s="712" t="s">
        <v>402</v>
      </c>
      <c r="E4" s="713"/>
      <c r="F4" s="713"/>
      <c r="G4" s="713"/>
      <c r="H4" s="713"/>
      <c r="I4" s="713"/>
      <c r="J4" s="713"/>
      <c r="K4" s="714"/>
      <c r="L4" s="203"/>
      <c r="M4" s="588"/>
      <c r="N4" s="588"/>
      <c r="O4" s="588"/>
      <c r="P4" s="588"/>
      <c r="Q4" s="588"/>
      <c r="R4" s="588"/>
      <c r="S4" s="588"/>
    </row>
    <row r="5" spans="2:19" ht="15">
      <c r="B5" s="707" t="s">
        <v>10</v>
      </c>
      <c r="C5" s="708"/>
      <c r="D5" s="715" t="s">
        <v>646</v>
      </c>
      <c r="E5" s="715"/>
      <c r="F5" s="715"/>
      <c r="G5" s="715"/>
      <c r="H5" s="715"/>
      <c r="I5" s="715"/>
      <c r="J5" s="715"/>
      <c r="K5" s="715"/>
      <c r="L5" s="716"/>
      <c r="M5" s="716"/>
      <c r="N5" s="587"/>
      <c r="O5" s="587"/>
      <c r="P5" s="587"/>
      <c r="Q5" s="205"/>
      <c r="R5" s="205"/>
      <c r="S5" s="205"/>
    </row>
    <row r="6" spans="2:200" ht="15">
      <c r="B6" s="585"/>
      <c r="C6" s="588"/>
      <c r="D6" s="202"/>
      <c r="E6" s="202"/>
      <c r="F6" s="206"/>
      <c r="G6" s="202"/>
      <c r="H6" s="202"/>
      <c r="I6" s="202"/>
      <c r="J6" s="202"/>
      <c r="K6" s="202"/>
      <c r="L6" s="205"/>
      <c r="M6" s="205"/>
      <c r="N6" s="205"/>
      <c r="O6" s="205"/>
      <c r="P6" s="205"/>
      <c r="Q6" s="205"/>
      <c r="R6" s="205"/>
      <c r="S6" s="205"/>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c r="DQ6" s="202"/>
      <c r="DR6" s="202"/>
      <c r="DS6" s="202"/>
      <c r="DT6" s="202"/>
      <c r="DU6" s="202"/>
      <c r="DV6" s="202"/>
      <c r="DW6" s="202"/>
      <c r="DX6" s="202"/>
      <c r="DY6" s="202"/>
      <c r="DZ6" s="202"/>
      <c r="EA6" s="202"/>
      <c r="EB6" s="202"/>
      <c r="EC6" s="202"/>
      <c r="ED6" s="202"/>
      <c r="EE6" s="202"/>
      <c r="EF6" s="202"/>
      <c r="EG6" s="202"/>
      <c r="EH6" s="202"/>
      <c r="EI6" s="202"/>
      <c r="EJ6" s="202"/>
      <c r="EK6" s="202"/>
      <c r="EL6" s="202"/>
      <c r="EM6" s="202"/>
      <c r="EN6" s="202"/>
      <c r="EO6" s="202"/>
      <c r="EP6" s="202"/>
      <c r="EQ6" s="202"/>
      <c r="ER6" s="202"/>
      <c r="ES6" s="202"/>
      <c r="ET6" s="202"/>
      <c r="EU6" s="202"/>
      <c r="EV6" s="202"/>
      <c r="EW6" s="202"/>
      <c r="EX6" s="202"/>
      <c r="EY6" s="202"/>
      <c r="EZ6" s="202"/>
      <c r="FA6" s="202"/>
      <c r="FB6" s="202"/>
      <c r="FC6" s="202"/>
      <c r="FD6" s="202"/>
      <c r="FE6" s="202"/>
      <c r="FF6" s="202"/>
      <c r="FG6" s="202"/>
      <c r="FH6" s="202"/>
      <c r="FI6" s="202"/>
      <c r="FJ6" s="202"/>
      <c r="FK6" s="202"/>
      <c r="FL6" s="202"/>
      <c r="FM6" s="202"/>
      <c r="FN6" s="202"/>
      <c r="FO6" s="202"/>
      <c r="FP6" s="202"/>
      <c r="FQ6" s="202"/>
      <c r="FR6" s="202"/>
      <c r="FS6" s="202"/>
      <c r="FT6" s="202"/>
      <c r="FU6" s="202"/>
      <c r="FV6" s="202"/>
      <c r="FW6" s="202"/>
      <c r="FX6" s="202"/>
      <c r="FY6" s="202"/>
      <c r="FZ6" s="202"/>
      <c r="GA6" s="202"/>
      <c r="GB6" s="202"/>
      <c r="GC6" s="202"/>
      <c r="GD6" s="202"/>
      <c r="GE6" s="202"/>
      <c r="GF6" s="202"/>
      <c r="GG6" s="202"/>
      <c r="GH6" s="202"/>
      <c r="GI6" s="202"/>
      <c r="GJ6" s="202"/>
      <c r="GK6" s="202"/>
      <c r="GL6" s="202"/>
      <c r="GM6" s="202"/>
      <c r="GN6" s="202"/>
      <c r="GO6" s="202"/>
      <c r="GP6" s="202"/>
      <c r="GQ6" s="202"/>
      <c r="GR6" s="202"/>
    </row>
    <row r="7" spans="2:200" ht="15">
      <c r="B7" s="717" t="s">
        <v>581</v>
      </c>
      <c r="C7" s="717"/>
      <c r="D7" s="717"/>
      <c r="E7" s="717"/>
      <c r="F7" s="717"/>
      <c r="G7" s="717"/>
      <c r="H7" s="717"/>
      <c r="I7" s="717"/>
      <c r="J7" s="717"/>
      <c r="K7" s="717"/>
      <c r="L7" s="717"/>
      <c r="M7" s="717"/>
      <c r="N7" s="588"/>
      <c r="O7" s="588"/>
      <c r="P7" s="588"/>
      <c r="Q7" s="205"/>
      <c r="R7" s="205"/>
      <c r="S7" s="205"/>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202"/>
      <c r="CL7" s="202"/>
      <c r="CM7" s="202"/>
      <c r="CN7" s="202"/>
      <c r="CO7" s="202"/>
      <c r="CP7" s="202"/>
      <c r="CQ7" s="202"/>
      <c r="CR7" s="202"/>
      <c r="CS7" s="202"/>
      <c r="CT7" s="202"/>
      <c r="CU7" s="202"/>
      <c r="CV7" s="202"/>
      <c r="CW7" s="202"/>
      <c r="CX7" s="202"/>
      <c r="CY7" s="202"/>
      <c r="CZ7" s="202"/>
      <c r="DA7" s="202"/>
      <c r="DB7" s="202"/>
      <c r="DC7" s="202"/>
      <c r="DD7" s="202"/>
      <c r="DE7" s="202"/>
      <c r="DF7" s="202"/>
      <c r="DG7" s="202"/>
      <c r="DH7" s="202"/>
      <c r="DI7" s="202"/>
      <c r="DJ7" s="202"/>
      <c r="DK7" s="202"/>
      <c r="DL7" s="202"/>
      <c r="DM7" s="202"/>
      <c r="DN7" s="202"/>
      <c r="DO7" s="202"/>
      <c r="DP7" s="202"/>
      <c r="DQ7" s="202"/>
      <c r="DR7" s="202"/>
      <c r="DS7" s="202"/>
      <c r="DT7" s="202"/>
      <c r="DU7" s="202"/>
      <c r="DV7" s="202"/>
      <c r="DW7" s="202"/>
      <c r="DX7" s="202"/>
      <c r="DY7" s="202"/>
      <c r="DZ7" s="202"/>
      <c r="EA7" s="202"/>
      <c r="EB7" s="202"/>
      <c r="EC7" s="202"/>
      <c r="ED7" s="202"/>
      <c r="EE7" s="202"/>
      <c r="EF7" s="202"/>
      <c r="EG7" s="202"/>
      <c r="EH7" s="202"/>
      <c r="EI7" s="202"/>
      <c r="EJ7" s="202"/>
      <c r="EK7" s="202"/>
      <c r="EL7" s="202"/>
      <c r="EM7" s="202"/>
      <c r="EN7" s="202"/>
      <c r="EO7" s="202"/>
      <c r="EP7" s="202"/>
      <c r="EQ7" s="202"/>
      <c r="ER7" s="202"/>
      <c r="ES7" s="202"/>
      <c r="ET7" s="202"/>
      <c r="EU7" s="202"/>
      <c r="EV7" s="202"/>
      <c r="EW7" s="202"/>
      <c r="EX7" s="202"/>
      <c r="EY7" s="202"/>
      <c r="EZ7" s="202"/>
      <c r="FA7" s="202"/>
      <c r="FB7" s="202"/>
      <c r="FC7" s="202"/>
      <c r="FD7" s="202"/>
      <c r="FE7" s="202"/>
      <c r="FF7" s="202"/>
      <c r="FG7" s="202"/>
      <c r="FH7" s="202"/>
      <c r="FI7" s="202"/>
      <c r="FJ7" s="202"/>
      <c r="FK7" s="202"/>
      <c r="FL7" s="202"/>
      <c r="FM7" s="202"/>
      <c r="FN7" s="202"/>
      <c r="FO7" s="202"/>
      <c r="FP7" s="202"/>
      <c r="FQ7" s="202"/>
      <c r="FR7" s="202"/>
      <c r="FS7" s="202"/>
      <c r="FT7" s="202"/>
      <c r="FU7" s="202"/>
      <c r="FV7" s="202"/>
      <c r="FW7" s="202"/>
      <c r="FX7" s="202"/>
      <c r="FY7" s="202"/>
      <c r="FZ7" s="202"/>
      <c r="GA7" s="202"/>
      <c r="GB7" s="202"/>
      <c r="GC7" s="202"/>
      <c r="GD7" s="202"/>
      <c r="GE7" s="202"/>
      <c r="GF7" s="202"/>
      <c r="GG7" s="202"/>
      <c r="GH7" s="202"/>
      <c r="GI7" s="202"/>
      <c r="GJ7" s="202"/>
      <c r="GK7" s="202"/>
      <c r="GL7" s="202"/>
      <c r="GM7" s="202"/>
      <c r="GN7" s="202"/>
      <c r="GO7" s="202"/>
      <c r="GP7" s="202"/>
      <c r="GQ7" s="202"/>
      <c r="GR7" s="202"/>
    </row>
    <row r="8" spans="2:200" ht="15.75" thickBot="1">
      <c r="B8" s="207"/>
      <c r="C8" s="207"/>
      <c r="D8" s="207"/>
      <c r="E8" s="207"/>
      <c r="F8" s="207"/>
      <c r="G8" s="207"/>
      <c r="H8" s="207"/>
      <c r="I8" s="207"/>
      <c r="J8" s="207"/>
      <c r="K8" s="207"/>
      <c r="L8" s="207"/>
      <c r="M8" s="207"/>
      <c r="N8" s="207"/>
      <c r="O8" s="207"/>
      <c r="P8" s="207"/>
      <c r="Q8" s="205"/>
      <c r="R8" s="205"/>
      <c r="S8" s="205"/>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A8" s="202"/>
      <c r="CB8" s="202"/>
      <c r="CC8" s="202"/>
      <c r="CD8" s="202"/>
      <c r="CE8" s="202"/>
      <c r="CF8" s="202"/>
      <c r="CG8" s="202"/>
      <c r="CH8" s="202"/>
      <c r="CI8" s="202"/>
      <c r="CJ8" s="202"/>
      <c r="CK8" s="202"/>
      <c r="CL8" s="202"/>
      <c r="CM8" s="202"/>
      <c r="CN8" s="202"/>
      <c r="CO8" s="202"/>
      <c r="CP8" s="202"/>
      <c r="CQ8" s="202"/>
      <c r="CR8" s="202"/>
      <c r="CS8" s="202"/>
      <c r="CT8" s="202"/>
      <c r="CU8" s="202"/>
      <c r="CV8" s="202"/>
      <c r="CW8" s="202"/>
      <c r="CX8" s="202"/>
      <c r="CY8" s="202"/>
      <c r="CZ8" s="202"/>
      <c r="DA8" s="202"/>
      <c r="DB8" s="202"/>
      <c r="DC8" s="202"/>
      <c r="DD8" s="202"/>
      <c r="DE8" s="202"/>
      <c r="DF8" s="202"/>
      <c r="DG8" s="202"/>
      <c r="DH8" s="202"/>
      <c r="DI8" s="202"/>
      <c r="DJ8" s="202"/>
      <c r="DK8" s="202"/>
      <c r="DL8" s="202"/>
      <c r="DM8" s="202"/>
      <c r="DN8" s="202"/>
      <c r="DO8" s="202"/>
      <c r="DP8" s="202"/>
      <c r="DQ8" s="202"/>
      <c r="DR8" s="202"/>
      <c r="DS8" s="202"/>
      <c r="DT8" s="202"/>
      <c r="DU8" s="202"/>
      <c r="DV8" s="202"/>
      <c r="DW8" s="202"/>
      <c r="DX8" s="202"/>
      <c r="DY8" s="202"/>
      <c r="DZ8" s="202"/>
      <c r="EA8" s="202"/>
      <c r="EB8" s="202"/>
      <c r="EC8" s="202"/>
      <c r="ED8" s="202"/>
      <c r="EE8" s="202"/>
      <c r="EF8" s="202"/>
      <c r="EG8" s="202"/>
      <c r="EH8" s="202"/>
      <c r="EI8" s="202"/>
      <c r="EJ8" s="202"/>
      <c r="EK8" s="202"/>
      <c r="EL8" s="202"/>
      <c r="EM8" s="202"/>
      <c r="EN8" s="202"/>
      <c r="EO8" s="202"/>
      <c r="EP8" s="202"/>
      <c r="EQ8" s="202"/>
      <c r="ER8" s="202"/>
      <c r="ES8" s="202"/>
      <c r="ET8" s="202"/>
      <c r="EU8" s="202"/>
      <c r="EV8" s="202"/>
      <c r="EW8" s="202"/>
      <c r="EX8" s="202"/>
      <c r="EY8" s="202"/>
      <c r="EZ8" s="202"/>
      <c r="FA8" s="202"/>
      <c r="FB8" s="202"/>
      <c r="FC8" s="202"/>
      <c r="FD8" s="202"/>
      <c r="FE8" s="202"/>
      <c r="FF8" s="202"/>
      <c r="FG8" s="202"/>
      <c r="FH8" s="202"/>
      <c r="FI8" s="202"/>
      <c r="FJ8" s="202"/>
      <c r="FK8" s="202"/>
      <c r="FL8" s="202"/>
      <c r="FM8" s="202"/>
      <c r="FN8" s="202"/>
      <c r="FO8" s="202"/>
      <c r="FP8" s="202"/>
      <c r="FQ8" s="202"/>
      <c r="FR8" s="202"/>
      <c r="FS8" s="202"/>
      <c r="FT8" s="202"/>
      <c r="FU8" s="202"/>
      <c r="FV8" s="202"/>
      <c r="FW8" s="202"/>
      <c r="FX8" s="202"/>
      <c r="FY8" s="202"/>
      <c r="FZ8" s="202"/>
      <c r="GA8" s="202"/>
      <c r="GB8" s="202"/>
      <c r="GC8" s="202"/>
      <c r="GD8" s="202"/>
      <c r="GE8" s="202"/>
      <c r="GF8" s="202"/>
      <c r="GG8" s="202"/>
      <c r="GH8" s="202"/>
      <c r="GI8" s="202"/>
      <c r="GJ8" s="202"/>
      <c r="GK8" s="202"/>
      <c r="GL8" s="202"/>
      <c r="GM8" s="202"/>
      <c r="GN8" s="202"/>
      <c r="GO8" s="202"/>
      <c r="GP8" s="202"/>
      <c r="GQ8" s="202"/>
      <c r="GR8" s="202"/>
    </row>
    <row r="9" spans="1:19" ht="24.75" customHeight="1">
      <c r="A9" s="718" t="s">
        <v>73</v>
      </c>
      <c r="B9" s="719"/>
      <c r="C9" s="719"/>
      <c r="D9" s="719"/>
      <c r="E9" s="719"/>
      <c r="F9" s="719"/>
      <c r="G9" s="719"/>
      <c r="H9" s="719"/>
      <c r="I9" s="719"/>
      <c r="J9" s="719"/>
      <c r="K9" s="719"/>
      <c r="L9" s="719"/>
      <c r="M9" s="719"/>
      <c r="N9" s="719"/>
      <c r="O9" s="719"/>
      <c r="P9" s="719"/>
      <c r="Q9" s="719"/>
      <c r="R9" s="720"/>
      <c r="S9" s="721"/>
    </row>
    <row r="10" spans="1:19" s="208" customFormat="1" ht="36.75" customHeight="1">
      <c r="A10" s="722" t="s">
        <v>88</v>
      </c>
      <c r="B10" s="724" t="s">
        <v>87</v>
      </c>
      <c r="C10" s="724" t="s">
        <v>86</v>
      </c>
      <c r="D10" s="724" t="s">
        <v>85</v>
      </c>
      <c r="E10" s="724" t="s">
        <v>84</v>
      </c>
      <c r="F10" s="724" t="s">
        <v>71</v>
      </c>
      <c r="G10" s="724" t="s">
        <v>90</v>
      </c>
      <c r="H10" s="724" t="s">
        <v>91</v>
      </c>
      <c r="I10" s="724" t="s">
        <v>68</v>
      </c>
      <c r="J10" s="728" t="s">
        <v>67</v>
      </c>
      <c r="K10" s="729"/>
      <c r="L10" s="584" t="s">
        <v>83</v>
      </c>
      <c r="M10" s="730" t="s">
        <v>69</v>
      </c>
      <c r="N10" s="731"/>
      <c r="O10" s="731"/>
      <c r="P10" s="731"/>
      <c r="Q10" s="732"/>
      <c r="R10" s="733" t="s">
        <v>82</v>
      </c>
      <c r="S10" s="735" t="s">
        <v>92</v>
      </c>
    </row>
    <row r="11" spans="1:19" s="208" customFormat="1" ht="110.25" customHeight="1">
      <c r="A11" s="723"/>
      <c r="B11" s="725"/>
      <c r="C11" s="726"/>
      <c r="D11" s="726"/>
      <c r="E11" s="726"/>
      <c r="F11" s="726"/>
      <c r="G11" s="725"/>
      <c r="H11" s="725"/>
      <c r="I11" s="727"/>
      <c r="J11" s="583" t="s">
        <v>81</v>
      </c>
      <c r="K11" s="583" t="s">
        <v>80</v>
      </c>
      <c r="L11" s="582" t="s">
        <v>62</v>
      </c>
      <c r="M11" s="584" t="s">
        <v>76</v>
      </c>
      <c r="N11" s="584" t="s">
        <v>75</v>
      </c>
      <c r="O11" s="584" t="s">
        <v>79</v>
      </c>
      <c r="P11" s="584" t="s">
        <v>78</v>
      </c>
      <c r="Q11" s="584" t="s">
        <v>77</v>
      </c>
      <c r="R11" s="734"/>
      <c r="S11" s="736"/>
    </row>
    <row r="12" spans="1:19" ht="35.25" customHeight="1">
      <c r="A12" s="607" t="s">
        <v>66</v>
      </c>
      <c r="B12" s="209"/>
      <c r="C12" s="209"/>
      <c r="D12" s="209"/>
      <c r="E12" s="610">
        <f>E13+E14</f>
        <v>23500</v>
      </c>
      <c r="F12" s="209"/>
      <c r="G12" s="209"/>
      <c r="H12" s="209"/>
      <c r="I12" s="209"/>
      <c r="J12" s="209"/>
      <c r="K12" s="209"/>
      <c r="L12" s="209"/>
      <c r="M12" s="209"/>
      <c r="N12" s="209"/>
      <c r="O12" s="209"/>
      <c r="P12" s="209"/>
      <c r="Q12" s="209"/>
      <c r="R12" s="209"/>
      <c r="S12" s="210"/>
    </row>
    <row r="13" spans="1:19" s="405" customFormat="1" ht="45" customHeight="1">
      <c r="A13" s="406" t="s">
        <v>599</v>
      </c>
      <c r="B13" s="246" t="s">
        <v>7</v>
      </c>
      <c r="C13" s="404" t="s">
        <v>595</v>
      </c>
      <c r="D13" s="212" t="s">
        <v>611</v>
      </c>
      <c r="E13" s="611">
        <v>20000</v>
      </c>
      <c r="F13" s="246" t="s">
        <v>282</v>
      </c>
      <c r="G13" s="211"/>
      <c r="H13" s="406" t="s">
        <v>320</v>
      </c>
      <c r="I13" s="246" t="s">
        <v>302</v>
      </c>
      <c r="J13" s="247">
        <v>1</v>
      </c>
      <c r="K13" s="211"/>
      <c r="L13" s="246" t="s">
        <v>301</v>
      </c>
      <c r="M13" s="211" t="s">
        <v>591</v>
      </c>
      <c r="N13" s="211" t="s">
        <v>493</v>
      </c>
      <c r="O13" s="211" t="s">
        <v>493</v>
      </c>
      <c r="P13" s="211" t="s">
        <v>493</v>
      </c>
      <c r="Q13" s="212" t="s">
        <v>592</v>
      </c>
      <c r="R13" s="227" t="s">
        <v>288</v>
      </c>
      <c r="S13" s="667" t="s">
        <v>283</v>
      </c>
    </row>
    <row r="14" spans="1:19" ht="48" customHeight="1">
      <c r="A14" s="406" t="s">
        <v>294</v>
      </c>
      <c r="B14" s="246" t="s">
        <v>7</v>
      </c>
      <c r="C14" s="404" t="s">
        <v>293</v>
      </c>
      <c r="D14" s="226" t="s">
        <v>267</v>
      </c>
      <c r="E14" s="612">
        <v>3500</v>
      </c>
      <c r="F14" s="246" t="s">
        <v>282</v>
      </c>
      <c r="G14" s="226"/>
      <c r="H14" s="406" t="s">
        <v>320</v>
      </c>
      <c r="I14" s="246" t="s">
        <v>302</v>
      </c>
      <c r="J14" s="247">
        <v>1</v>
      </c>
      <c r="K14" s="406"/>
      <c r="L14" s="246" t="s">
        <v>301</v>
      </c>
      <c r="M14" s="226" t="s">
        <v>304</v>
      </c>
      <c r="N14" s="226" t="s">
        <v>304</v>
      </c>
      <c r="O14" s="226" t="s">
        <v>586</v>
      </c>
      <c r="P14" s="226" t="s">
        <v>586</v>
      </c>
      <c r="Q14" s="226" t="s">
        <v>619</v>
      </c>
      <c r="R14" s="600"/>
      <c r="S14" s="406" t="s">
        <v>406</v>
      </c>
    </row>
    <row r="15" spans="1:19" ht="15">
      <c r="A15" s="406"/>
      <c r="B15" s="222"/>
      <c r="C15" s="222"/>
      <c r="D15" s="222"/>
      <c r="E15" s="613"/>
      <c r="F15" s="211"/>
      <c r="G15" s="222"/>
      <c r="H15" s="222"/>
      <c r="I15" s="222"/>
      <c r="J15" s="214"/>
      <c r="K15" s="222"/>
      <c r="L15" s="222"/>
      <c r="M15" s="222"/>
      <c r="N15" s="222"/>
      <c r="O15" s="222"/>
      <c r="P15" s="222"/>
      <c r="Q15" s="222"/>
      <c r="R15" s="223"/>
      <c r="S15" s="222"/>
    </row>
    <row r="16" spans="1:19" ht="22.5" customHeight="1">
      <c r="A16" s="607" t="s">
        <v>63</v>
      </c>
      <c r="B16" s="209"/>
      <c r="C16" s="209"/>
      <c r="D16" s="209"/>
      <c r="E16" s="610">
        <f>E17</f>
        <v>15000</v>
      </c>
      <c r="F16" s="209"/>
      <c r="G16" s="209"/>
      <c r="H16" s="209"/>
      <c r="I16" s="209"/>
      <c r="J16" s="209"/>
      <c r="K16" s="209"/>
      <c r="L16" s="209"/>
      <c r="M16" s="209"/>
      <c r="N16" s="209"/>
      <c r="O16" s="209"/>
      <c r="P16" s="209"/>
      <c r="Q16" s="209"/>
      <c r="R16" s="209"/>
      <c r="S16" s="671"/>
    </row>
    <row r="17" spans="1:19" s="202" customFormat="1" ht="71.25" customHeight="1">
      <c r="A17" s="406" t="s">
        <v>610</v>
      </c>
      <c r="B17" s="246" t="s">
        <v>7</v>
      </c>
      <c r="C17" s="225" t="s">
        <v>596</v>
      </c>
      <c r="D17" s="219" t="s">
        <v>612</v>
      </c>
      <c r="E17" s="614">
        <v>15000</v>
      </c>
      <c r="F17" s="586" t="s">
        <v>282</v>
      </c>
      <c r="G17" s="220"/>
      <c r="H17" s="586" t="s">
        <v>620</v>
      </c>
      <c r="I17" s="586" t="s">
        <v>302</v>
      </c>
      <c r="J17" s="540">
        <v>1</v>
      </c>
      <c r="K17" s="586"/>
      <c r="L17" s="586" t="s">
        <v>301</v>
      </c>
      <c r="M17" s="586" t="s">
        <v>306</v>
      </c>
      <c r="N17" s="586" t="s">
        <v>306</v>
      </c>
      <c r="O17" s="586" t="s">
        <v>597</v>
      </c>
      <c r="P17" s="586" t="s">
        <v>305</v>
      </c>
      <c r="Q17" s="219" t="s">
        <v>598</v>
      </c>
      <c r="R17" s="586"/>
      <c r="S17" s="667" t="s">
        <v>283</v>
      </c>
    </row>
    <row r="18" spans="1:19" ht="23.25" customHeight="1">
      <c r="A18" s="406"/>
      <c r="B18" s="586"/>
      <c r="C18" s="586"/>
      <c r="D18" s="586"/>
      <c r="E18" s="615"/>
      <c r="F18" s="211"/>
      <c r="G18" s="586"/>
      <c r="H18" s="586"/>
      <c r="I18" s="586"/>
      <c r="J18" s="586"/>
      <c r="K18" s="586"/>
      <c r="L18" s="586"/>
      <c r="M18" s="586"/>
      <c r="N18" s="586"/>
      <c r="O18" s="586"/>
      <c r="P18" s="586"/>
      <c r="Q18" s="586"/>
      <c r="R18" s="221"/>
      <c r="S18" s="667"/>
    </row>
    <row r="19" spans="1:19" ht="22.5" customHeight="1">
      <c r="A19" s="406"/>
      <c r="B19" s="586"/>
      <c r="C19" s="586"/>
      <c r="D19" s="586"/>
      <c r="E19" s="615"/>
      <c r="F19" s="211"/>
      <c r="G19" s="586"/>
      <c r="H19" s="586"/>
      <c r="I19" s="586"/>
      <c r="J19" s="586"/>
      <c r="K19" s="586"/>
      <c r="L19" s="586"/>
      <c r="M19" s="586"/>
      <c r="N19" s="586"/>
      <c r="O19" s="586"/>
      <c r="P19" s="586"/>
      <c r="Q19" s="586"/>
      <c r="R19" s="221"/>
      <c r="S19" s="667"/>
    </row>
    <row r="20" spans="1:19" ht="32.25" customHeight="1">
      <c r="A20" s="608" t="s">
        <v>644</v>
      </c>
      <c r="B20" s="224"/>
      <c r="C20" s="224"/>
      <c r="D20" s="224"/>
      <c r="E20" s="610">
        <f>E21+E23</f>
        <v>59400</v>
      </c>
      <c r="F20" s="224"/>
      <c r="G20" s="224"/>
      <c r="H20" s="224"/>
      <c r="I20" s="224"/>
      <c r="J20" s="224"/>
      <c r="K20" s="224"/>
      <c r="L20" s="224"/>
      <c r="M20" s="224"/>
      <c r="N20" s="224"/>
      <c r="O20" s="224"/>
      <c r="P20" s="224"/>
      <c r="Q20" s="224"/>
      <c r="R20" s="224"/>
      <c r="S20" s="672"/>
    </row>
    <row r="21" spans="1:19" s="649" customFormat="1" ht="58.5" customHeight="1">
      <c r="A21" s="406" t="s">
        <v>285</v>
      </c>
      <c r="B21" s="406" t="s">
        <v>7</v>
      </c>
      <c r="C21" s="225" t="s">
        <v>653</v>
      </c>
      <c r="D21" s="648" t="s">
        <v>622</v>
      </c>
      <c r="E21" s="622">
        <f>40000+(3*5000)</f>
        <v>55000</v>
      </c>
      <c r="F21" s="406" t="s">
        <v>282</v>
      </c>
      <c r="G21" s="406"/>
      <c r="H21" s="246" t="s">
        <v>321</v>
      </c>
      <c r="I21" s="246" t="s">
        <v>302</v>
      </c>
      <c r="J21" s="247">
        <v>1</v>
      </c>
      <c r="K21" s="406"/>
      <c r="L21" s="246" t="s">
        <v>301</v>
      </c>
      <c r="M21" s="408" t="s">
        <v>591</v>
      </c>
      <c r="N21" s="408" t="s">
        <v>591</v>
      </c>
      <c r="O21" s="408" t="s">
        <v>306</v>
      </c>
      <c r="P21" s="408" t="s">
        <v>306</v>
      </c>
      <c r="Q21" s="225" t="s">
        <v>594</v>
      </c>
      <c r="R21" s="409"/>
      <c r="S21" s="246" t="s">
        <v>283</v>
      </c>
    </row>
    <row r="22" spans="1:19" s="649" customFormat="1" ht="72" customHeight="1">
      <c r="A22" s="406" t="s">
        <v>665</v>
      </c>
      <c r="B22" s="246" t="s">
        <v>7</v>
      </c>
      <c r="C22" s="225" t="s">
        <v>664</v>
      </c>
      <c r="D22" s="648" t="s">
        <v>663</v>
      </c>
      <c r="E22" s="622">
        <v>20000</v>
      </c>
      <c r="F22" s="406" t="s">
        <v>282</v>
      </c>
      <c r="G22" s="406"/>
      <c r="H22" s="246" t="s">
        <v>321</v>
      </c>
      <c r="I22" s="246" t="s">
        <v>302</v>
      </c>
      <c r="J22" s="247">
        <v>1</v>
      </c>
      <c r="K22" s="406"/>
      <c r="L22" s="406" t="s">
        <v>301</v>
      </c>
      <c r="M22" s="406" t="s">
        <v>585</v>
      </c>
      <c r="N22" s="406" t="s">
        <v>585</v>
      </c>
      <c r="O22" s="406" t="s">
        <v>585</v>
      </c>
      <c r="P22" s="406" t="s">
        <v>585</v>
      </c>
      <c r="Q22" s="406" t="s">
        <v>306</v>
      </c>
      <c r="R22" s="409"/>
      <c r="S22" s="246" t="s">
        <v>283</v>
      </c>
    </row>
    <row r="23" spans="1:19" s="670" customFormat="1" ht="71.25" customHeight="1" hidden="1">
      <c r="A23" s="406" t="s">
        <v>593</v>
      </c>
      <c r="B23" s="246" t="s">
        <v>7</v>
      </c>
      <c r="C23" s="225" t="s">
        <v>648</v>
      </c>
      <c r="D23" s="226" t="s">
        <v>623</v>
      </c>
      <c r="E23" s="622">
        <v>4400</v>
      </c>
      <c r="F23" s="406" t="s">
        <v>282</v>
      </c>
      <c r="G23" s="406"/>
      <c r="H23" s="406" t="s">
        <v>321</v>
      </c>
      <c r="I23" s="246" t="s">
        <v>302</v>
      </c>
      <c r="J23" s="247">
        <v>1</v>
      </c>
      <c r="K23" s="406"/>
      <c r="L23" s="246" t="s">
        <v>301</v>
      </c>
      <c r="M23" s="406" t="s">
        <v>330</v>
      </c>
      <c r="N23" s="406" t="s">
        <v>580</v>
      </c>
      <c r="O23" s="406" t="s">
        <v>580</v>
      </c>
      <c r="P23" s="406" t="s">
        <v>580</v>
      </c>
      <c r="Q23" s="226" t="s">
        <v>580</v>
      </c>
      <c r="R23" s="406"/>
      <c r="S23" s="668" t="s">
        <v>295</v>
      </c>
    </row>
    <row r="24" spans="1:19" ht="27.75" customHeight="1">
      <c r="A24" s="605"/>
      <c r="B24" s="231"/>
      <c r="C24" s="230"/>
      <c r="D24" s="231"/>
      <c r="E24" s="616"/>
      <c r="F24" s="231"/>
      <c r="G24" s="231"/>
      <c r="H24" s="231"/>
      <c r="I24" s="231"/>
      <c r="J24" s="232"/>
      <c r="K24" s="231"/>
      <c r="L24" s="231"/>
      <c r="M24" s="231"/>
      <c r="N24" s="231"/>
      <c r="O24" s="231"/>
      <c r="P24" s="231"/>
      <c r="Q24" s="231"/>
      <c r="R24" s="231"/>
      <c r="S24" s="217"/>
    </row>
    <row r="25" spans="1:19" ht="34.5" customHeight="1">
      <c r="A25" s="608" t="s">
        <v>74</v>
      </c>
      <c r="B25" s="224"/>
      <c r="C25" s="224"/>
      <c r="D25" s="224"/>
      <c r="E25" s="610">
        <f>E27+E26+E28+E29</f>
        <v>275000</v>
      </c>
      <c r="F25" s="224"/>
      <c r="G25" s="224"/>
      <c r="H25" s="224"/>
      <c r="I25" s="224"/>
      <c r="J25" s="224"/>
      <c r="K25" s="224"/>
      <c r="L25" s="224"/>
      <c r="M25" s="224"/>
      <c r="N25" s="224"/>
      <c r="O25" s="224"/>
      <c r="P25" s="224"/>
      <c r="Q25" s="224"/>
      <c r="R25" s="224"/>
      <c r="S25" s="672"/>
    </row>
    <row r="26" spans="1:19" s="405" customFormat="1" ht="90" customHeight="1">
      <c r="A26" s="406" t="s">
        <v>632</v>
      </c>
      <c r="B26" s="406" t="s">
        <v>7</v>
      </c>
      <c r="C26" s="226" t="s">
        <v>633</v>
      </c>
      <c r="D26" s="226" t="s">
        <v>634</v>
      </c>
      <c r="E26" s="612">
        <v>95000</v>
      </c>
      <c r="F26" s="406" t="s">
        <v>287</v>
      </c>
      <c r="G26" s="226" t="s">
        <v>322</v>
      </c>
      <c r="H26" s="406" t="s">
        <v>286</v>
      </c>
      <c r="I26" s="246" t="s">
        <v>302</v>
      </c>
      <c r="J26" s="247">
        <v>1</v>
      </c>
      <c r="K26" s="406"/>
      <c r="L26" s="406" t="s">
        <v>301</v>
      </c>
      <c r="M26" s="406" t="s">
        <v>585</v>
      </c>
      <c r="N26" s="406" t="s">
        <v>585</v>
      </c>
      <c r="O26" s="406" t="s">
        <v>585</v>
      </c>
      <c r="P26" s="406" t="s">
        <v>585</v>
      </c>
      <c r="Q26" s="406" t="s">
        <v>306</v>
      </c>
      <c r="R26" s="226" t="s">
        <v>635</v>
      </c>
      <c r="S26" s="406" t="s">
        <v>283</v>
      </c>
    </row>
    <row r="27" spans="1:19" s="235" customFormat="1" ht="156" customHeight="1">
      <c r="A27" s="406" t="s">
        <v>630</v>
      </c>
      <c r="B27" s="220" t="s">
        <v>7</v>
      </c>
      <c r="C27" s="229" t="s">
        <v>645</v>
      </c>
      <c r="D27" s="229" t="s">
        <v>658</v>
      </c>
      <c r="E27" s="617">
        <f>25000+60000</f>
        <v>85000</v>
      </c>
      <c r="F27" s="377" t="s">
        <v>631</v>
      </c>
      <c r="G27" s="233"/>
      <c r="H27" s="220" t="s">
        <v>286</v>
      </c>
      <c r="I27" s="213" t="s">
        <v>302</v>
      </c>
      <c r="J27" s="541">
        <v>1</v>
      </c>
      <c r="K27" s="234"/>
      <c r="L27" s="233" t="s">
        <v>301</v>
      </c>
      <c r="M27" s="229" t="s">
        <v>591</v>
      </c>
      <c r="N27" s="229" t="s">
        <v>591</v>
      </c>
      <c r="O27" s="229" t="s">
        <v>597</v>
      </c>
      <c r="P27" s="229" t="s">
        <v>305</v>
      </c>
      <c r="Q27" s="229" t="s">
        <v>482</v>
      </c>
      <c r="R27" s="233"/>
      <c r="S27" s="233" t="s">
        <v>283</v>
      </c>
    </row>
    <row r="28" spans="1:19" ht="88.5" customHeight="1">
      <c r="A28" s="406" t="s">
        <v>490</v>
      </c>
      <c r="B28" s="586" t="s">
        <v>7</v>
      </c>
      <c r="C28" s="236" t="s">
        <v>331</v>
      </c>
      <c r="D28" s="219" t="s">
        <v>613</v>
      </c>
      <c r="E28" s="614">
        <f>25000+25000+25000</f>
        <v>75000</v>
      </c>
      <c r="F28" s="586" t="s">
        <v>287</v>
      </c>
      <c r="G28" s="219" t="s">
        <v>322</v>
      </c>
      <c r="H28" s="586" t="s">
        <v>286</v>
      </c>
      <c r="I28" s="211" t="s">
        <v>302</v>
      </c>
      <c r="J28" s="214">
        <v>1</v>
      </c>
      <c r="K28" s="586"/>
      <c r="L28" s="586" t="s">
        <v>301</v>
      </c>
      <c r="M28" s="586" t="s">
        <v>586</v>
      </c>
      <c r="N28" s="586" t="s">
        <v>591</v>
      </c>
      <c r="O28" s="586" t="s">
        <v>306</v>
      </c>
      <c r="P28" s="219" t="s">
        <v>306</v>
      </c>
      <c r="Q28" s="586" t="s">
        <v>594</v>
      </c>
      <c r="R28" s="586" t="s">
        <v>289</v>
      </c>
      <c r="S28" s="586" t="s">
        <v>283</v>
      </c>
    </row>
    <row r="29" spans="1:19" s="405" customFormat="1" ht="93.75" customHeight="1">
      <c r="A29" s="406" t="s">
        <v>601</v>
      </c>
      <c r="B29" s="536" t="s">
        <v>7</v>
      </c>
      <c r="C29" s="537" t="s">
        <v>657</v>
      </c>
      <c r="D29" s="537" t="s">
        <v>614</v>
      </c>
      <c r="E29" s="618">
        <v>20000</v>
      </c>
      <c r="F29" s="536" t="s">
        <v>510</v>
      </c>
      <c r="G29" s="536"/>
      <c r="H29" s="586" t="s">
        <v>286</v>
      </c>
      <c r="I29" s="211" t="s">
        <v>302</v>
      </c>
      <c r="J29" s="214">
        <v>1</v>
      </c>
      <c r="K29" s="536"/>
      <c r="L29" s="586" t="s">
        <v>301</v>
      </c>
      <c r="M29" s="537" t="s">
        <v>306</v>
      </c>
      <c r="N29" s="537" t="s">
        <v>306</v>
      </c>
      <c r="O29" s="537" t="s">
        <v>597</v>
      </c>
      <c r="P29" s="536" t="s">
        <v>305</v>
      </c>
      <c r="Q29" s="537" t="s">
        <v>482</v>
      </c>
      <c r="R29" s="536"/>
      <c r="S29" s="536" t="s">
        <v>283</v>
      </c>
    </row>
    <row r="30" spans="1:19" s="670" customFormat="1" ht="51" customHeight="1">
      <c r="A30" s="406"/>
      <c r="B30" s="536"/>
      <c r="C30" s="537"/>
      <c r="D30" s="226"/>
      <c r="E30" s="612"/>
      <c r="F30" s="406"/>
      <c r="G30" s="406"/>
      <c r="H30" s="406"/>
      <c r="I30" s="406"/>
      <c r="J30" s="406"/>
      <c r="K30" s="406"/>
      <c r="L30" s="406"/>
      <c r="M30" s="226"/>
      <c r="N30" s="226"/>
      <c r="O30" s="226"/>
      <c r="P30" s="406"/>
      <c r="Q30" s="406"/>
      <c r="R30" s="406"/>
      <c r="S30" s="406"/>
    </row>
    <row r="31" spans="1:19" ht="35.25" customHeight="1">
      <c r="A31" s="609" t="s">
        <v>70</v>
      </c>
      <c r="B31" s="538"/>
      <c r="C31" s="538"/>
      <c r="D31" s="538"/>
      <c r="E31" s="619">
        <f>E32+E33+E34+E35+E37+E38+E39</f>
        <v>378500</v>
      </c>
      <c r="F31" s="538"/>
      <c r="G31" s="538"/>
      <c r="H31" s="538"/>
      <c r="I31" s="538"/>
      <c r="J31" s="538"/>
      <c r="K31" s="538"/>
      <c r="L31" s="538"/>
      <c r="M31" s="538"/>
      <c r="N31" s="538"/>
      <c r="O31" s="538"/>
      <c r="P31" s="538"/>
      <c r="Q31" s="538"/>
      <c r="R31" s="538"/>
      <c r="S31" s="539"/>
    </row>
    <row r="32" spans="1:19" s="405" customFormat="1" ht="148.5" customHeight="1">
      <c r="A32" s="406" t="s">
        <v>636</v>
      </c>
      <c r="B32" s="228" t="s">
        <v>7</v>
      </c>
      <c r="C32" s="537" t="s">
        <v>659</v>
      </c>
      <c r="D32" s="226" t="s">
        <v>637</v>
      </c>
      <c r="E32" s="622">
        <f>20000+10000+10000+135000</f>
        <v>175000</v>
      </c>
      <c r="F32" s="406" t="s">
        <v>287</v>
      </c>
      <c r="G32" s="226" t="s">
        <v>297</v>
      </c>
      <c r="H32" s="228" t="s">
        <v>323</v>
      </c>
      <c r="I32" s="246" t="s">
        <v>302</v>
      </c>
      <c r="J32" s="247">
        <v>1</v>
      </c>
      <c r="K32" s="407"/>
      <c r="L32" s="228" t="s">
        <v>301</v>
      </c>
      <c r="M32" s="406" t="s">
        <v>591</v>
      </c>
      <c r="N32" s="406" t="s">
        <v>591</v>
      </c>
      <c r="O32" s="406" t="s">
        <v>591</v>
      </c>
      <c r="P32" s="406" t="s">
        <v>591</v>
      </c>
      <c r="Q32" s="406" t="s">
        <v>597</v>
      </c>
      <c r="R32" s="226" t="s">
        <v>638</v>
      </c>
      <c r="S32" s="228" t="s">
        <v>283</v>
      </c>
    </row>
    <row r="33" spans="1:19" s="405" customFormat="1" ht="49.5" customHeight="1">
      <c r="A33" s="406" t="s">
        <v>488</v>
      </c>
      <c r="B33" s="228" t="s">
        <v>7</v>
      </c>
      <c r="C33" s="226" t="s">
        <v>480</v>
      </c>
      <c r="D33" s="226" t="s">
        <v>481</v>
      </c>
      <c r="E33" s="612">
        <v>60000</v>
      </c>
      <c r="F33" s="406" t="s">
        <v>298</v>
      </c>
      <c r="G33" s="226"/>
      <c r="H33" s="228" t="s">
        <v>323</v>
      </c>
      <c r="I33" s="246" t="s">
        <v>302</v>
      </c>
      <c r="J33" s="247">
        <v>1</v>
      </c>
      <c r="K33" s="407"/>
      <c r="L33" s="228" t="s">
        <v>301</v>
      </c>
      <c r="M33" s="228" t="s">
        <v>591</v>
      </c>
      <c r="N33" s="228" t="s">
        <v>591</v>
      </c>
      <c r="O33" s="228" t="s">
        <v>585</v>
      </c>
      <c r="P33" s="226" t="s">
        <v>587</v>
      </c>
      <c r="Q33" s="228" t="s">
        <v>584</v>
      </c>
      <c r="R33" s="226"/>
      <c r="S33" s="228" t="s">
        <v>283</v>
      </c>
    </row>
    <row r="34" spans="1:19" s="405" customFormat="1" ht="54.75" customHeight="1">
      <c r="A34" s="406" t="s">
        <v>487</v>
      </c>
      <c r="B34" s="228" t="s">
        <v>7</v>
      </c>
      <c r="C34" s="226" t="s">
        <v>313</v>
      </c>
      <c r="D34" s="226" t="s">
        <v>404</v>
      </c>
      <c r="E34" s="612">
        <v>57600</v>
      </c>
      <c r="F34" s="406" t="s">
        <v>298</v>
      </c>
      <c r="G34" s="226"/>
      <c r="H34" s="228" t="s">
        <v>323</v>
      </c>
      <c r="I34" s="246" t="s">
        <v>302</v>
      </c>
      <c r="J34" s="247">
        <v>1</v>
      </c>
      <c r="K34" s="407"/>
      <c r="L34" s="228" t="s">
        <v>301</v>
      </c>
      <c r="M34" s="228" t="s">
        <v>591</v>
      </c>
      <c r="N34" s="228" t="s">
        <v>591</v>
      </c>
      <c r="O34" s="228" t="s">
        <v>306</v>
      </c>
      <c r="P34" s="226" t="s">
        <v>583</v>
      </c>
      <c r="Q34" s="228" t="s">
        <v>654</v>
      </c>
      <c r="R34" s="226"/>
      <c r="S34" s="228" t="s">
        <v>283</v>
      </c>
    </row>
    <row r="35" spans="1:19" s="405" customFormat="1" ht="91.5" customHeight="1">
      <c r="A35" s="406" t="s">
        <v>668</v>
      </c>
      <c r="B35" s="228" t="s">
        <v>7</v>
      </c>
      <c r="C35" s="226" t="s">
        <v>296</v>
      </c>
      <c r="D35" s="226" t="s">
        <v>617</v>
      </c>
      <c r="E35" s="612">
        <v>50000</v>
      </c>
      <c r="F35" s="406" t="s">
        <v>287</v>
      </c>
      <c r="G35" s="226" t="s">
        <v>297</v>
      </c>
      <c r="H35" s="228" t="s">
        <v>323</v>
      </c>
      <c r="I35" s="246" t="s">
        <v>302</v>
      </c>
      <c r="J35" s="247">
        <v>1</v>
      </c>
      <c r="K35" s="407"/>
      <c r="L35" s="228" t="s">
        <v>301</v>
      </c>
      <c r="M35" s="228" t="s">
        <v>586</v>
      </c>
      <c r="N35" s="228" t="s">
        <v>586</v>
      </c>
      <c r="O35" s="228" t="s">
        <v>591</v>
      </c>
      <c r="P35" s="226" t="s">
        <v>591</v>
      </c>
      <c r="Q35" s="228" t="s">
        <v>600</v>
      </c>
      <c r="R35" s="226" t="s">
        <v>656</v>
      </c>
      <c r="S35" s="228" t="s">
        <v>283</v>
      </c>
    </row>
    <row r="36" spans="1:19" ht="37.5" customHeight="1" hidden="1">
      <c r="A36" s="406" t="s">
        <v>489</v>
      </c>
      <c r="B36" s="228" t="s">
        <v>7</v>
      </c>
      <c r="C36" s="219" t="s">
        <v>299</v>
      </c>
      <c r="D36" s="219" t="s">
        <v>164</v>
      </c>
      <c r="E36" s="614">
        <v>24000</v>
      </c>
      <c r="F36" s="586" t="s">
        <v>287</v>
      </c>
      <c r="G36" s="219" t="s">
        <v>297</v>
      </c>
      <c r="H36" s="228" t="s">
        <v>323</v>
      </c>
      <c r="I36" s="246" t="s">
        <v>302</v>
      </c>
      <c r="J36" s="247">
        <v>2</v>
      </c>
      <c r="K36" s="586"/>
      <c r="L36" s="228" t="s">
        <v>301</v>
      </c>
      <c r="M36" s="220" t="s">
        <v>284</v>
      </c>
      <c r="N36" s="237" t="s">
        <v>284</v>
      </c>
      <c r="O36" s="237" t="s">
        <v>284</v>
      </c>
      <c r="P36" s="237" t="s">
        <v>284</v>
      </c>
      <c r="Q36" s="237" t="s">
        <v>303</v>
      </c>
      <c r="R36" s="229" t="s">
        <v>300</v>
      </c>
      <c r="S36" s="669" t="s">
        <v>295</v>
      </c>
    </row>
    <row r="37" spans="1:19" s="405" customFormat="1" ht="57" customHeight="1">
      <c r="A37" s="406" t="s">
        <v>589</v>
      </c>
      <c r="B37" s="599" t="s">
        <v>7</v>
      </c>
      <c r="C37" s="219" t="s">
        <v>590</v>
      </c>
      <c r="D37" s="219" t="s">
        <v>616</v>
      </c>
      <c r="E37" s="614">
        <v>19200</v>
      </c>
      <c r="F37" s="599" t="s">
        <v>298</v>
      </c>
      <c r="G37" s="599"/>
      <c r="H37" s="233" t="s">
        <v>323</v>
      </c>
      <c r="I37" s="211" t="s">
        <v>302</v>
      </c>
      <c r="J37" s="214">
        <v>1</v>
      </c>
      <c r="K37" s="599"/>
      <c r="L37" s="233" t="s">
        <v>301</v>
      </c>
      <c r="M37" s="599" t="s">
        <v>586</v>
      </c>
      <c r="N37" s="599" t="s">
        <v>586</v>
      </c>
      <c r="O37" s="599" t="s">
        <v>591</v>
      </c>
      <c r="P37" s="599" t="s">
        <v>306</v>
      </c>
      <c r="Q37" s="219" t="s">
        <v>592</v>
      </c>
      <c r="R37" s="219"/>
      <c r="S37" s="599" t="s">
        <v>283</v>
      </c>
    </row>
    <row r="38" spans="1:19" ht="78" customHeight="1">
      <c r="A38" s="406" t="s">
        <v>636</v>
      </c>
      <c r="B38" s="603" t="s">
        <v>7</v>
      </c>
      <c r="C38" s="537" t="s">
        <v>651</v>
      </c>
      <c r="D38" s="226" t="s">
        <v>639</v>
      </c>
      <c r="E38" s="612">
        <v>15000</v>
      </c>
      <c r="F38" s="406" t="s">
        <v>287</v>
      </c>
      <c r="G38" s="226" t="s">
        <v>297</v>
      </c>
      <c r="H38" s="228" t="s">
        <v>323</v>
      </c>
      <c r="I38" s="246" t="s">
        <v>302</v>
      </c>
      <c r="J38" s="247">
        <v>3</v>
      </c>
      <c r="K38" s="406"/>
      <c r="L38" s="228" t="s">
        <v>301</v>
      </c>
      <c r="M38" s="406" t="s">
        <v>585</v>
      </c>
      <c r="N38" s="406" t="s">
        <v>585</v>
      </c>
      <c r="O38" s="406" t="s">
        <v>585</v>
      </c>
      <c r="P38" s="406" t="s">
        <v>585</v>
      </c>
      <c r="Q38" s="406" t="s">
        <v>655</v>
      </c>
      <c r="R38" s="226" t="s">
        <v>640</v>
      </c>
      <c r="S38" s="228" t="s">
        <v>283</v>
      </c>
    </row>
    <row r="39" spans="1:19" s="405" customFormat="1" ht="60" customHeight="1" hidden="1">
      <c r="A39" s="406" t="s">
        <v>588</v>
      </c>
      <c r="B39" s="406" t="s">
        <v>7</v>
      </c>
      <c r="C39" s="226" t="s">
        <v>650</v>
      </c>
      <c r="D39" s="226" t="s">
        <v>615</v>
      </c>
      <c r="E39" s="622">
        <v>1700</v>
      </c>
      <c r="F39" s="406" t="s">
        <v>287</v>
      </c>
      <c r="G39" s="406" t="s">
        <v>621</v>
      </c>
      <c r="H39" s="228" t="s">
        <v>323</v>
      </c>
      <c r="I39" s="246" t="s">
        <v>302</v>
      </c>
      <c r="J39" s="247">
        <v>1</v>
      </c>
      <c r="K39" s="406"/>
      <c r="L39" s="228" t="s">
        <v>301</v>
      </c>
      <c r="M39" s="406" t="s">
        <v>580</v>
      </c>
      <c r="N39" s="406" t="s">
        <v>330</v>
      </c>
      <c r="O39" s="406" t="s">
        <v>580</v>
      </c>
      <c r="P39" s="226" t="s">
        <v>580</v>
      </c>
      <c r="Q39" s="226" t="s">
        <v>580</v>
      </c>
      <c r="R39" s="226" t="s">
        <v>582</v>
      </c>
      <c r="S39" s="668" t="s">
        <v>295</v>
      </c>
    </row>
    <row r="40" spans="1:19" ht="29.25" customHeight="1">
      <c r="A40" s="406"/>
      <c r="B40" s="586"/>
      <c r="C40" s="586"/>
      <c r="D40" s="219"/>
      <c r="E40" s="614"/>
      <c r="F40" s="586"/>
      <c r="G40" s="586"/>
      <c r="H40" s="586"/>
      <c r="I40" s="586"/>
      <c r="J40" s="586"/>
      <c r="K40" s="586"/>
      <c r="L40" s="586"/>
      <c r="M40" s="586"/>
      <c r="N40" s="586"/>
      <c r="O40" s="586"/>
      <c r="P40" s="586"/>
      <c r="Q40" s="586"/>
      <c r="R40" s="219"/>
      <c r="S40" s="586"/>
    </row>
    <row r="41" spans="1:19" ht="24.75" customHeight="1">
      <c r="A41" s="238" t="s">
        <v>643</v>
      </c>
      <c r="B41" s="238"/>
      <c r="C41" s="238"/>
      <c r="D41" s="238"/>
      <c r="E41" s="620">
        <f>SUM(E42:E44)</f>
        <v>0</v>
      </c>
      <c r="F41" s="238"/>
      <c r="G41" s="238"/>
      <c r="H41" s="238"/>
      <c r="I41" s="238"/>
      <c r="J41" s="238"/>
      <c r="K41" s="238"/>
      <c r="L41" s="238"/>
      <c r="M41" s="238"/>
      <c r="N41" s="238"/>
      <c r="O41" s="238"/>
      <c r="P41" s="238"/>
      <c r="Q41" s="238"/>
      <c r="R41" s="238"/>
      <c r="S41" s="239"/>
    </row>
    <row r="42" spans="1:19" ht="39" customHeight="1">
      <c r="A42" s="406"/>
      <c r="B42" s="211" t="s">
        <v>7</v>
      </c>
      <c r="C42" s="211"/>
      <c r="D42" s="202"/>
      <c r="E42" s="611"/>
      <c r="F42" s="211"/>
      <c r="G42" s="212"/>
      <c r="H42" s="211"/>
      <c r="I42" s="211"/>
      <c r="J42" s="211"/>
      <c r="K42" s="211"/>
      <c r="L42" s="211"/>
      <c r="M42" s="211"/>
      <c r="N42" s="211"/>
      <c r="O42" s="211"/>
      <c r="P42" s="211"/>
      <c r="Q42" s="211"/>
      <c r="R42" s="215"/>
      <c r="S42" s="216"/>
    </row>
    <row r="43" spans="1:19" ht="29.25" customHeight="1">
      <c r="A43" s="406"/>
      <c r="B43" s="586" t="s">
        <v>7</v>
      </c>
      <c r="C43" s="586"/>
      <c r="D43" s="586"/>
      <c r="E43" s="615"/>
      <c r="F43" s="586"/>
      <c r="G43" s="586"/>
      <c r="H43" s="586"/>
      <c r="I43" s="586"/>
      <c r="J43" s="586"/>
      <c r="K43" s="586"/>
      <c r="L43" s="586"/>
      <c r="M43" s="586"/>
      <c r="N43" s="586"/>
      <c r="O43" s="586"/>
      <c r="P43" s="586"/>
      <c r="Q43" s="586"/>
      <c r="R43" s="221"/>
      <c r="S43" s="218"/>
    </row>
    <row r="44" spans="1:19" ht="30.75" customHeight="1">
      <c r="A44" s="406"/>
      <c r="B44" s="586" t="s">
        <v>7</v>
      </c>
      <c r="C44" s="586"/>
      <c r="D44" s="586"/>
      <c r="E44" s="615"/>
      <c r="F44" s="586"/>
      <c r="G44" s="586"/>
      <c r="H44" s="586"/>
      <c r="I44" s="586"/>
      <c r="J44" s="586"/>
      <c r="K44" s="586"/>
      <c r="L44" s="586"/>
      <c r="M44" s="586"/>
      <c r="N44" s="586"/>
      <c r="O44" s="586"/>
      <c r="P44" s="586"/>
      <c r="Q44" s="586"/>
      <c r="R44" s="221"/>
      <c r="S44" s="218"/>
    </row>
    <row r="45" spans="1:19" ht="23.25" customHeight="1">
      <c r="A45" s="606" t="s">
        <v>61</v>
      </c>
      <c r="B45" s="240"/>
      <c r="C45" s="240"/>
      <c r="D45" s="240"/>
      <c r="E45" s="621">
        <f>E41+E31+E25+E20+E16+E12</f>
        <v>751400</v>
      </c>
      <c r="F45" s="586"/>
      <c r="G45" s="586"/>
      <c r="H45" s="586"/>
      <c r="I45" s="586"/>
      <c r="J45" s="586"/>
      <c r="K45" s="586"/>
      <c r="L45" s="586"/>
      <c r="M45" s="586"/>
      <c r="N45" s="586"/>
      <c r="O45" s="586"/>
      <c r="P45" s="586"/>
      <c r="Q45" s="586"/>
      <c r="R45" s="221"/>
      <c r="S45" s="218"/>
    </row>
    <row r="46" spans="1:19" ht="42" customHeight="1">
      <c r="A46" s="740" t="s">
        <v>332</v>
      </c>
      <c r="B46" s="741"/>
      <c r="C46" s="741"/>
      <c r="D46" s="741"/>
      <c r="E46" s="741"/>
      <c r="F46" s="741"/>
      <c r="G46" s="741"/>
      <c r="H46" s="741"/>
      <c r="I46" s="741"/>
      <c r="J46" s="741"/>
      <c r="K46" s="741"/>
      <c r="L46" s="741"/>
      <c r="M46" s="741"/>
      <c r="N46" s="741"/>
      <c r="O46" s="741"/>
      <c r="P46" s="741"/>
      <c r="Q46" s="741"/>
      <c r="R46" s="742"/>
      <c r="S46" s="743"/>
    </row>
    <row r="47" spans="1:19" ht="21" customHeight="1">
      <c r="A47" s="744" t="s">
        <v>333</v>
      </c>
      <c r="B47" s="745"/>
      <c r="C47" s="745"/>
      <c r="D47" s="745"/>
      <c r="E47" s="745"/>
      <c r="F47" s="745"/>
      <c r="G47" s="745"/>
      <c r="H47" s="745"/>
      <c r="I47" s="745"/>
      <c r="J47" s="745"/>
      <c r="K47" s="745"/>
      <c r="L47" s="745"/>
      <c r="M47" s="745"/>
      <c r="N47" s="745"/>
      <c r="O47" s="745"/>
      <c r="P47" s="745"/>
      <c r="Q47" s="745"/>
      <c r="R47" s="745"/>
      <c r="S47" s="746"/>
    </row>
    <row r="48" spans="1:19" ht="57" customHeight="1">
      <c r="A48" s="747" t="s">
        <v>334</v>
      </c>
      <c r="B48" s="748"/>
      <c r="C48" s="748"/>
      <c r="D48" s="748"/>
      <c r="E48" s="748"/>
      <c r="F48" s="748"/>
      <c r="G48" s="748"/>
      <c r="H48" s="748"/>
      <c r="I48" s="748"/>
      <c r="J48" s="748"/>
      <c r="K48" s="748"/>
      <c r="L48" s="748"/>
      <c r="M48" s="748"/>
      <c r="N48" s="748"/>
      <c r="O48" s="748"/>
      <c r="P48" s="748"/>
      <c r="Q48" s="748"/>
      <c r="R48" s="748"/>
      <c r="S48" s="749"/>
    </row>
    <row r="49" spans="1:19" ht="19.5" customHeight="1" thickBot="1">
      <c r="A49" s="737" t="s">
        <v>335</v>
      </c>
      <c r="B49" s="738"/>
      <c r="C49" s="738"/>
      <c r="D49" s="738"/>
      <c r="E49" s="738"/>
      <c r="F49" s="738"/>
      <c r="G49" s="738"/>
      <c r="H49" s="738"/>
      <c r="I49" s="738"/>
      <c r="J49" s="738"/>
      <c r="K49" s="738"/>
      <c r="L49" s="738"/>
      <c r="M49" s="738"/>
      <c r="N49" s="738"/>
      <c r="O49" s="738"/>
      <c r="P49" s="738"/>
      <c r="Q49" s="738"/>
      <c r="R49" s="738"/>
      <c r="S49" s="739"/>
    </row>
  </sheetData>
  <sheetProtection/>
  <mergeCells count="28">
    <mergeCell ref="R10:R11"/>
    <mergeCell ref="S10:S11"/>
    <mergeCell ref="A49:S49"/>
    <mergeCell ref="A46:S46"/>
    <mergeCell ref="A47:S47"/>
    <mergeCell ref="A48:S48"/>
    <mergeCell ref="F10:F11"/>
    <mergeCell ref="G10:G11"/>
    <mergeCell ref="H10:H11"/>
    <mergeCell ref="I10:I11"/>
    <mergeCell ref="J10:K10"/>
    <mergeCell ref="M10:Q10"/>
    <mergeCell ref="B5:C5"/>
    <mergeCell ref="D5:K5"/>
    <mergeCell ref="L5:M5"/>
    <mergeCell ref="B7:M7"/>
    <mergeCell ref="A9:S9"/>
    <mergeCell ref="A10:A11"/>
    <mergeCell ref="B10:B11"/>
    <mergeCell ref="C10:C11"/>
    <mergeCell ref="D10:D11"/>
    <mergeCell ref="E10:E11"/>
    <mergeCell ref="B2:C2"/>
    <mergeCell ref="D2:K2"/>
    <mergeCell ref="B3:C3"/>
    <mergeCell ref="D3:K3"/>
    <mergeCell ref="B4:C4"/>
    <mergeCell ref="D4:K4"/>
  </mergeCells>
  <printOptions horizontalCentered="1"/>
  <pageMargins left="0.25" right="0.25" top="0.25" bottom="0.25" header="0.3" footer="0.3"/>
  <pageSetup fitToHeight="1" fitToWidth="1" orientation="portrait" r:id="rId1"/>
  <headerFooter alignWithMargins="0">
    <oddHeader>&amp;RBanque Interaméricaine de Développement (BID)</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116"/>
  <sheetViews>
    <sheetView showGridLines="0" zoomScale="90" zoomScaleNormal="90" zoomScalePageLayoutView="0" workbookViewId="0" topLeftCell="A1">
      <selection activeCell="C4" sqref="C4"/>
    </sheetView>
  </sheetViews>
  <sheetFormatPr defaultColWidth="11.421875" defaultRowHeight="15"/>
  <cols>
    <col min="1" max="1" width="3.421875" style="3" customWidth="1"/>
    <col min="2" max="2" width="15.8515625" style="3" customWidth="1"/>
    <col min="3" max="3" width="63.8515625" style="578" customWidth="1"/>
    <col min="4" max="4" width="15.421875" style="3" customWidth="1"/>
    <col min="5" max="8" width="16.7109375" style="3" customWidth="1"/>
    <col min="9" max="9" width="15.28125" style="3" customWidth="1"/>
    <col min="10" max="11" width="16.7109375" style="3" customWidth="1"/>
    <col min="12" max="12" width="16.00390625" style="3" customWidth="1"/>
    <col min="13" max="16" width="16.7109375" style="3" customWidth="1"/>
    <col min="17" max="16384" width="11.421875" style="3" customWidth="1"/>
  </cols>
  <sheetData>
    <row r="1" spans="2:15" s="4" customFormat="1" ht="24" customHeight="1">
      <c r="B1" s="248" t="s">
        <v>8</v>
      </c>
      <c r="C1" s="568" t="s">
        <v>473</v>
      </c>
      <c r="D1" s="755"/>
      <c r="E1" s="751"/>
      <c r="F1" s="751"/>
      <c r="G1" s="751"/>
      <c r="H1" s="751"/>
      <c r="I1" s="756" t="s">
        <v>9</v>
      </c>
      <c r="J1" s="757"/>
      <c r="K1" s="758" t="s">
        <v>474</v>
      </c>
      <c r="L1" s="758"/>
      <c r="M1" s="758"/>
      <c r="N1" s="758"/>
      <c r="O1" s="758"/>
    </row>
    <row r="2" spans="2:15" s="4" customFormat="1" ht="24" customHeight="1">
      <c r="B2" s="248" t="s">
        <v>15</v>
      </c>
      <c r="C2" s="568" t="s">
        <v>254</v>
      </c>
      <c r="D2" s="755"/>
      <c r="E2" s="751"/>
      <c r="F2" s="751"/>
      <c r="G2" s="751"/>
      <c r="H2" s="751"/>
      <c r="I2" s="756" t="s">
        <v>14</v>
      </c>
      <c r="J2" s="757"/>
      <c r="K2" s="758" t="s">
        <v>104</v>
      </c>
      <c r="L2" s="758"/>
      <c r="M2" s="758"/>
      <c r="N2" s="758"/>
      <c r="O2" s="758"/>
    </row>
    <row r="3" spans="2:13" s="4" customFormat="1" ht="24" customHeight="1">
      <c r="B3" s="248" t="s">
        <v>10</v>
      </c>
      <c r="C3" s="601" t="s">
        <v>667</v>
      </c>
      <c r="D3" s="750"/>
      <c r="E3" s="751"/>
      <c r="F3" s="751"/>
      <c r="G3" s="751"/>
      <c r="H3" s="751"/>
      <c r="I3" s="750"/>
      <c r="J3" s="751"/>
      <c r="K3" s="751"/>
      <c r="L3" s="751"/>
      <c r="M3" s="751"/>
    </row>
    <row r="4" spans="2:15" s="4" customFormat="1" ht="24" customHeight="1">
      <c r="B4" s="248"/>
      <c r="C4" s="580"/>
      <c r="D4" s="595"/>
      <c r="E4" s="595"/>
      <c r="F4" s="595"/>
      <c r="G4" s="595"/>
      <c r="H4" s="595"/>
      <c r="I4" s="595"/>
      <c r="J4" s="595"/>
      <c r="K4" s="595"/>
      <c r="L4" s="595"/>
      <c r="M4" s="595"/>
      <c r="N4" s="595"/>
      <c r="O4" s="595"/>
    </row>
    <row r="5" spans="2:17" s="4" customFormat="1" ht="24" customHeight="1" thickBot="1">
      <c r="B5" s="248"/>
      <c r="C5" s="580"/>
      <c r="D5" s="581"/>
      <c r="E5" s="595"/>
      <c r="F5" s="595"/>
      <c r="G5" s="595"/>
      <c r="H5" s="595"/>
      <c r="I5" s="596"/>
      <c r="J5" s="598"/>
      <c r="K5" s="598"/>
      <c r="L5" s="598"/>
      <c r="M5" s="596"/>
      <c r="N5" s="596"/>
      <c r="O5" s="596"/>
      <c r="Q5" s="602"/>
    </row>
    <row r="6" spans="1:16" ht="13.5" thickBot="1">
      <c r="A6" s="249"/>
      <c r="B6" s="250"/>
      <c r="C6" s="263" t="s">
        <v>407</v>
      </c>
      <c r="D6" s="268">
        <v>42005</v>
      </c>
      <c r="E6" s="268">
        <f>D6+34</f>
        <v>42039</v>
      </c>
      <c r="F6" s="268">
        <f aca="true" t="shared" si="0" ref="F6:L6">E6+34</f>
        <v>42073</v>
      </c>
      <c r="G6" s="268">
        <f t="shared" si="0"/>
        <v>42107</v>
      </c>
      <c r="H6" s="268">
        <f t="shared" si="0"/>
        <v>42141</v>
      </c>
      <c r="I6" s="268">
        <f t="shared" si="0"/>
        <v>42175</v>
      </c>
      <c r="J6" s="597">
        <f t="shared" si="0"/>
        <v>42209</v>
      </c>
      <c r="K6" s="597">
        <f t="shared" si="0"/>
        <v>42243</v>
      </c>
      <c r="L6" s="597">
        <f t="shared" si="0"/>
        <v>42277</v>
      </c>
      <c r="M6" s="268">
        <v>42292</v>
      </c>
      <c r="N6" s="268">
        <f>M6+34</f>
        <v>42326</v>
      </c>
      <c r="O6" s="268">
        <f>N6+34</f>
        <v>42360</v>
      </c>
      <c r="P6" s="267"/>
    </row>
    <row r="7" spans="1:16" ht="13.5" thickBot="1">
      <c r="A7" s="249"/>
      <c r="B7" s="249"/>
      <c r="C7" s="264" t="s">
        <v>408</v>
      </c>
      <c r="D7" s="269">
        <v>900338.94</v>
      </c>
      <c r="E7" s="269">
        <f>D109</f>
        <v>798485.44</v>
      </c>
      <c r="F7" s="269">
        <f aca="true" t="shared" si="1" ref="F7:N7">E109</f>
        <v>617985.44</v>
      </c>
      <c r="G7" s="269">
        <f t="shared" si="1"/>
        <v>38685.439999999944</v>
      </c>
      <c r="H7" s="269">
        <f t="shared" si="1"/>
        <v>-30614.560000000056</v>
      </c>
      <c r="I7" s="269">
        <f t="shared" si="1"/>
        <v>-251814.56000000006</v>
      </c>
      <c r="J7" s="269">
        <f t="shared" si="1"/>
        <v>-803609.56</v>
      </c>
      <c r="K7" s="269">
        <f t="shared" si="1"/>
        <v>-1022809.56</v>
      </c>
      <c r="L7" s="269">
        <f t="shared" si="1"/>
        <v>-1272009.56</v>
      </c>
      <c r="M7" s="269">
        <f t="shared" si="1"/>
        <v>-1961841.06</v>
      </c>
      <c r="N7" s="269">
        <f t="shared" si="1"/>
        <v>-2158304.06</v>
      </c>
      <c r="O7" s="269">
        <f>N109</f>
        <v>-2508767.06</v>
      </c>
      <c r="P7" s="269" t="s">
        <v>61</v>
      </c>
    </row>
    <row r="8" spans="1:17" ht="13.5" thickBot="1">
      <c r="A8" s="249"/>
      <c r="B8" s="249"/>
      <c r="C8" s="265" t="s">
        <v>409</v>
      </c>
      <c r="D8" s="269">
        <f aca="true" t="shared" si="2" ref="D8:O8">D10+D51+D89</f>
        <v>101853.5</v>
      </c>
      <c r="E8" s="269">
        <f t="shared" si="2"/>
        <v>180500</v>
      </c>
      <c r="F8" s="269">
        <f t="shared" si="2"/>
        <v>579300</v>
      </c>
      <c r="G8" s="269">
        <f>G10+G51+G89</f>
        <v>69300</v>
      </c>
      <c r="H8" s="269">
        <f t="shared" si="2"/>
        <v>221200</v>
      </c>
      <c r="I8" s="269">
        <f t="shared" si="2"/>
        <v>551795</v>
      </c>
      <c r="J8" s="269">
        <f t="shared" si="2"/>
        <v>219200</v>
      </c>
      <c r="K8" s="269">
        <f t="shared" si="2"/>
        <v>249200</v>
      </c>
      <c r="L8" s="269">
        <f t="shared" si="2"/>
        <v>689831.5</v>
      </c>
      <c r="M8" s="269">
        <f t="shared" si="2"/>
        <v>196463</v>
      </c>
      <c r="N8" s="269">
        <f t="shared" si="2"/>
        <v>350463</v>
      </c>
      <c r="O8" s="269">
        <f t="shared" si="2"/>
        <v>71800</v>
      </c>
      <c r="P8" s="269">
        <f>P12+P23+P26+P31+P37+P65+P40+P45+P48+P53+P56+P60+P68+P90+P94+P100</f>
        <v>3480906</v>
      </c>
      <c r="Q8" s="652"/>
    </row>
    <row r="9" spans="1:16" s="10" customFormat="1" ht="12.75">
      <c r="A9" s="334"/>
      <c r="B9" s="335"/>
      <c r="C9" s="336" t="s">
        <v>53</v>
      </c>
      <c r="D9" s="270"/>
      <c r="E9" s="271"/>
      <c r="F9" s="271"/>
      <c r="G9" s="271"/>
      <c r="H9" s="271"/>
      <c r="I9" s="271"/>
      <c r="J9" s="271"/>
      <c r="K9" s="271"/>
      <c r="L9" s="271"/>
      <c r="M9" s="271"/>
      <c r="N9" s="271"/>
      <c r="O9" s="271"/>
      <c r="P9" s="345"/>
    </row>
    <row r="10" spans="1:16" s="10" customFormat="1" ht="15">
      <c r="A10" s="339" t="s">
        <v>467</v>
      </c>
      <c r="B10" s="340"/>
      <c r="C10" s="341"/>
      <c r="D10" s="315">
        <f>D11+D36+D44</f>
        <v>65753.5</v>
      </c>
      <c r="E10" s="315">
        <f aca="true" t="shared" si="3" ref="E10:O10">E11+E36+E44</f>
        <v>127600</v>
      </c>
      <c r="F10" s="315">
        <f t="shared" si="3"/>
        <v>85000</v>
      </c>
      <c r="G10" s="315">
        <f>G11+G36+G44</f>
        <v>16400</v>
      </c>
      <c r="H10" s="315">
        <f t="shared" si="3"/>
        <v>41200</v>
      </c>
      <c r="I10" s="315">
        <f>I11+I36+I44</f>
        <v>136200</v>
      </c>
      <c r="J10" s="315">
        <f t="shared" si="3"/>
        <v>21200</v>
      </c>
      <c r="K10" s="315">
        <f t="shared" si="3"/>
        <v>63200</v>
      </c>
      <c r="L10" s="315">
        <f t="shared" si="3"/>
        <v>168200</v>
      </c>
      <c r="M10" s="315">
        <f t="shared" si="3"/>
        <v>18200</v>
      </c>
      <c r="N10" s="315">
        <f t="shared" si="3"/>
        <v>69200</v>
      </c>
      <c r="O10" s="315">
        <f t="shared" si="3"/>
        <v>43800</v>
      </c>
      <c r="P10" s="347">
        <f>SUM(D10:O10)</f>
        <v>855953.5</v>
      </c>
    </row>
    <row r="11" spans="1:16" s="10" customFormat="1" ht="12.75">
      <c r="A11" s="342" t="s">
        <v>215</v>
      </c>
      <c r="B11" s="343"/>
      <c r="C11" s="344"/>
      <c r="D11" s="316">
        <f>D12+D23+D26+D31</f>
        <v>65753.5</v>
      </c>
      <c r="E11" s="316">
        <f aca="true" t="shared" si="4" ref="E11:O11">E12+E23+E26+E31</f>
        <v>59000</v>
      </c>
      <c r="F11" s="316">
        <f t="shared" si="4"/>
        <v>80000</v>
      </c>
      <c r="G11" s="316">
        <f t="shared" si="4"/>
        <v>16400</v>
      </c>
      <c r="H11" s="316">
        <f t="shared" si="4"/>
        <v>41200</v>
      </c>
      <c r="I11" s="316">
        <f t="shared" si="4"/>
        <v>106200</v>
      </c>
      <c r="J11" s="316">
        <f>J12+J23+J26+J31</f>
        <v>21200</v>
      </c>
      <c r="K11" s="316">
        <f t="shared" si="4"/>
        <v>53200</v>
      </c>
      <c r="L11" s="316">
        <f t="shared" si="4"/>
        <v>168200</v>
      </c>
      <c r="M11" s="316">
        <f t="shared" si="4"/>
        <v>18200</v>
      </c>
      <c r="N11" s="316">
        <f t="shared" si="4"/>
        <v>69200</v>
      </c>
      <c r="O11" s="316">
        <f t="shared" si="4"/>
        <v>35800</v>
      </c>
      <c r="P11" s="348">
        <f>SUM(D11:O11)</f>
        <v>734353.5</v>
      </c>
    </row>
    <row r="12" spans="1:16" ht="13.5" thickBot="1">
      <c r="A12" s="337"/>
      <c r="B12" s="338" t="s">
        <v>16</v>
      </c>
      <c r="C12" s="569" t="s">
        <v>453</v>
      </c>
      <c r="D12" s="317">
        <f>SUM(D13:D22)</f>
        <v>65753.5</v>
      </c>
      <c r="E12" s="317">
        <f aca="true" t="shared" si="5" ref="E12:O12">SUM(E13:E22)</f>
        <v>59000</v>
      </c>
      <c r="F12" s="317">
        <f t="shared" si="5"/>
        <v>9000</v>
      </c>
      <c r="G12" s="317">
        <f t="shared" si="5"/>
        <v>16400</v>
      </c>
      <c r="H12" s="317">
        <f t="shared" si="5"/>
        <v>21200</v>
      </c>
      <c r="I12" s="317">
        <f t="shared" si="5"/>
        <v>21200</v>
      </c>
      <c r="J12" s="317">
        <f>SUM(J13:J22)</f>
        <v>21200</v>
      </c>
      <c r="K12" s="317">
        <f t="shared" si="5"/>
        <v>43200</v>
      </c>
      <c r="L12" s="317">
        <f t="shared" si="5"/>
        <v>168200</v>
      </c>
      <c r="M12" s="317">
        <f t="shared" si="5"/>
        <v>18200</v>
      </c>
      <c r="N12" s="317">
        <f t="shared" si="5"/>
        <v>18200</v>
      </c>
      <c r="O12" s="317">
        <f t="shared" si="5"/>
        <v>15800</v>
      </c>
      <c r="P12" s="346">
        <f>SUM(D12:O12)</f>
        <v>477353.5</v>
      </c>
    </row>
    <row r="13" spans="1:16" ht="26.25" thickBot="1">
      <c r="A13" s="251"/>
      <c r="B13" s="279" t="s">
        <v>0</v>
      </c>
      <c r="C13" s="280" t="s">
        <v>217</v>
      </c>
      <c r="D13" s="319">
        <f>'1.Plan Annuel d''opération'!M17</f>
        <v>59753.5</v>
      </c>
      <c r="E13" s="319">
        <f>'1.Plan Annuel d''opération'!N17</f>
        <v>0</v>
      </c>
      <c r="F13" s="319">
        <f>'1.Plan Annuel d''opération'!O17</f>
        <v>0</v>
      </c>
      <c r="G13" s="319">
        <f>'1.Plan Annuel d''opération'!P17</f>
        <v>0</v>
      </c>
      <c r="H13" s="319">
        <f>'1.Plan Annuel d''opération'!Q17</f>
        <v>0</v>
      </c>
      <c r="I13" s="319">
        <f>'1.Plan Annuel d''opération'!R17</f>
        <v>0</v>
      </c>
      <c r="J13" s="319">
        <f>'1.Plan Annuel d''opération'!S17</f>
        <v>0</v>
      </c>
      <c r="K13" s="319">
        <f>'1.Plan Annuel d''opération'!T17</f>
        <v>0</v>
      </c>
      <c r="L13" s="319">
        <f>'1.Plan Annuel d''opération'!U17</f>
        <v>0</v>
      </c>
      <c r="M13" s="319">
        <f>'1.Plan Annuel d''opération'!V17</f>
        <v>0</v>
      </c>
      <c r="N13" s="319">
        <f>'1.Plan Annuel d''opération'!W17</f>
        <v>0</v>
      </c>
      <c r="O13" s="319">
        <f>'1.Plan Annuel d''opération'!X17</f>
        <v>0</v>
      </c>
      <c r="P13" s="320">
        <f aca="true" t="shared" si="6" ref="P13:P22">D13+E13+F13+G13+H13+I13+J13+K13+L13+M13+N13+O13</f>
        <v>59753.5</v>
      </c>
    </row>
    <row r="14" spans="1:16" ht="77.25" thickBot="1">
      <c r="A14" s="251"/>
      <c r="B14" s="281" t="s">
        <v>1</v>
      </c>
      <c r="C14" s="282" t="s">
        <v>417</v>
      </c>
      <c r="D14" s="319">
        <f>'1.Plan Annuel d''opération'!M18</f>
        <v>0</v>
      </c>
      <c r="E14" s="319">
        <f>'1.Plan Annuel d''opération'!N18</f>
        <v>0</v>
      </c>
      <c r="F14" s="321">
        <f>'1.Plan Annuel d''opération'!O18</f>
        <v>0</v>
      </c>
      <c r="G14" s="321">
        <f>'1.Plan Annuel d''opération'!P18</f>
        <v>0</v>
      </c>
      <c r="H14" s="321">
        <f>'1.Plan Annuel d''opération'!Q18</f>
        <v>0</v>
      </c>
      <c r="I14" s="321">
        <f>'1.Plan Annuel d''opération'!R18</f>
        <v>0</v>
      </c>
      <c r="J14" s="319">
        <f>'1.Plan Annuel d''opération'!S18</f>
        <v>0</v>
      </c>
      <c r="K14" s="319">
        <f>'1.Plan Annuel d''opération'!T18</f>
        <v>0</v>
      </c>
      <c r="L14" s="319">
        <f>'1.Plan Annuel d''opération'!U18</f>
        <v>0</v>
      </c>
      <c r="M14" s="319">
        <f>'1.Plan Annuel d''opération'!V18</f>
        <v>0</v>
      </c>
      <c r="N14" s="319">
        <f>'1.Plan Annuel d''opération'!W18</f>
        <v>0</v>
      </c>
      <c r="O14" s="319">
        <f>'1.Plan Annuel d''opération'!X18</f>
        <v>0</v>
      </c>
      <c r="P14" s="320">
        <f t="shared" si="6"/>
        <v>0</v>
      </c>
    </row>
    <row r="15" spans="1:16" ht="26.25" thickBot="1">
      <c r="A15" s="251"/>
      <c r="B15" s="283" t="s">
        <v>100</v>
      </c>
      <c r="C15" s="282" t="s">
        <v>344</v>
      </c>
      <c r="D15" s="319">
        <f>'1.Plan Annuel d''opération'!M19</f>
        <v>0</v>
      </c>
      <c r="E15" s="319">
        <f>'1.Plan Annuel d''opération'!N19</f>
        <v>0</v>
      </c>
      <c r="F15" s="321">
        <f>'1.Plan Annuel d''opération'!O19</f>
        <v>0</v>
      </c>
      <c r="G15" s="321">
        <f>'1.Plan Annuel d''opération'!P19</f>
        <v>0</v>
      </c>
      <c r="H15" s="321">
        <f>'1.Plan Annuel d''opération'!Q19</f>
        <v>0</v>
      </c>
      <c r="I15" s="321">
        <f>'1.Plan Annuel d''opération'!R19</f>
        <v>0</v>
      </c>
      <c r="J15" s="319">
        <f>'1.Plan Annuel d''opération'!S19</f>
        <v>0</v>
      </c>
      <c r="K15" s="319">
        <f>'1.Plan Annuel d''opération'!T19</f>
        <v>0</v>
      </c>
      <c r="L15" s="319">
        <f>'1.Plan Annuel d''opération'!U19</f>
        <v>0</v>
      </c>
      <c r="M15" s="319">
        <f>'1.Plan Annuel d''opération'!V19</f>
        <v>0</v>
      </c>
      <c r="N15" s="319">
        <f>'1.Plan Annuel d''opération'!W19</f>
        <v>0</v>
      </c>
      <c r="O15" s="319">
        <f>'1.Plan Annuel d''opération'!X19</f>
        <v>0</v>
      </c>
      <c r="P15" s="320">
        <f t="shared" si="6"/>
        <v>0</v>
      </c>
    </row>
    <row r="16" spans="1:16" ht="26.25" thickBot="1">
      <c r="A16" s="251"/>
      <c r="B16" s="283" t="s">
        <v>101</v>
      </c>
      <c r="C16" s="282" t="s">
        <v>218</v>
      </c>
      <c r="D16" s="319">
        <f>'1.Plan Annuel d''opération'!M20</f>
        <v>0</v>
      </c>
      <c r="E16" s="319">
        <f>'1.Plan Annuel d''opération'!N20</f>
        <v>50000</v>
      </c>
      <c r="F16" s="321">
        <f>'1.Plan Annuel d''opération'!O20</f>
        <v>0</v>
      </c>
      <c r="G16" s="321">
        <f>'1.Plan Annuel d''opération'!P20</f>
        <v>0</v>
      </c>
      <c r="H16" s="321">
        <f>'1.Plan Annuel d''opération'!Q20</f>
        <v>0</v>
      </c>
      <c r="I16" s="321">
        <f>'1.Plan Annuel d''opération'!R20</f>
        <v>0</v>
      </c>
      <c r="J16" s="319">
        <f>'1.Plan Annuel d''opération'!S20</f>
        <v>0</v>
      </c>
      <c r="K16" s="319">
        <f>'1.Plan Annuel d''opération'!T20</f>
        <v>0</v>
      </c>
      <c r="L16" s="319">
        <f>'1.Plan Annuel d''opération'!U20</f>
        <v>0</v>
      </c>
      <c r="M16" s="319">
        <f>'1.Plan Annuel d''opération'!V20</f>
        <v>0</v>
      </c>
      <c r="N16" s="319">
        <f>'1.Plan Annuel d''opération'!W20</f>
        <v>0</v>
      </c>
      <c r="O16" s="319">
        <f>'1.Plan Annuel d''opération'!X20</f>
        <v>0</v>
      </c>
      <c r="P16" s="320">
        <f t="shared" si="6"/>
        <v>50000</v>
      </c>
    </row>
    <row r="17" spans="1:16" ht="13.5" thickBot="1">
      <c r="A17" s="251"/>
      <c r="B17" s="283" t="s">
        <v>102</v>
      </c>
      <c r="C17" s="282" t="s">
        <v>418</v>
      </c>
      <c r="D17" s="319">
        <f>'1.Plan Annuel d''opération'!M21</f>
        <v>0</v>
      </c>
      <c r="E17" s="319">
        <f>'1.Plan Annuel d''opération'!N21</f>
        <v>0</v>
      </c>
      <c r="F17" s="321">
        <f>'1.Plan Annuel d''opération'!O21</f>
        <v>0</v>
      </c>
      <c r="G17" s="321">
        <f>'1.Plan Annuel d''opération'!P21</f>
        <v>0</v>
      </c>
      <c r="H17" s="321">
        <f>'1.Plan Annuel d''opération'!Q21</f>
        <v>0</v>
      </c>
      <c r="I17" s="321">
        <f>'1.Plan Annuel d''opération'!R21</f>
        <v>0</v>
      </c>
      <c r="J17" s="319">
        <f>'1.Plan Annuel d''opération'!S21</f>
        <v>0</v>
      </c>
      <c r="K17" s="319">
        <f>'1.Plan Annuel d''opération'!T21</f>
        <v>0</v>
      </c>
      <c r="L17" s="319">
        <f>'1.Plan Annuel d''opération'!U21</f>
        <v>0</v>
      </c>
      <c r="M17" s="319">
        <f>'1.Plan Annuel d''opération'!V21</f>
        <v>0</v>
      </c>
      <c r="N17" s="319">
        <f>'1.Plan Annuel d''opération'!W21</f>
        <v>0</v>
      </c>
      <c r="O17" s="319">
        <f>'1.Plan Annuel d''opération'!X21</f>
        <v>0</v>
      </c>
      <c r="P17" s="320">
        <f t="shared" si="6"/>
        <v>0</v>
      </c>
    </row>
    <row r="18" spans="1:16" s="10" customFormat="1" ht="13.5" thickBot="1">
      <c r="A18" s="368"/>
      <c r="B18" s="566" t="s">
        <v>103</v>
      </c>
      <c r="C18" s="370" t="s">
        <v>419</v>
      </c>
      <c r="D18" s="319">
        <f>'1.Plan Annuel d''opération'!M22</f>
        <v>6000</v>
      </c>
      <c r="E18" s="319">
        <f>'1.Plan Annuel d''opération'!N22</f>
        <v>6000</v>
      </c>
      <c r="F18" s="321">
        <f>'1.Plan Annuel d''opération'!O22</f>
        <v>6000</v>
      </c>
      <c r="G18" s="321">
        <f>'1.Plan Annuel d''opération'!P22</f>
        <v>11000</v>
      </c>
      <c r="H18" s="321">
        <f>'1.Plan Annuel d''opération'!Q22</f>
        <v>15800</v>
      </c>
      <c r="I18" s="321">
        <f>'1.Plan Annuel d''opération'!R22</f>
        <v>15800</v>
      </c>
      <c r="J18" s="319">
        <f>'1.Plan Annuel d''opération'!S22</f>
        <v>15800</v>
      </c>
      <c r="K18" s="319">
        <f>'1.Plan Annuel d''opération'!T22</f>
        <v>15800</v>
      </c>
      <c r="L18" s="319">
        <f>'1.Plan Annuel d''opération'!U22</f>
        <v>15800</v>
      </c>
      <c r="M18" s="319">
        <f>'1.Plan Annuel d''opération'!V22</f>
        <v>15800</v>
      </c>
      <c r="N18" s="319">
        <f>'1.Plan Annuel d''opération'!W22</f>
        <v>15800</v>
      </c>
      <c r="O18" s="319">
        <f>'1.Plan Annuel d''opération'!X22</f>
        <v>15800</v>
      </c>
      <c r="P18" s="320">
        <f t="shared" si="6"/>
        <v>155400</v>
      </c>
    </row>
    <row r="19" spans="1:16" ht="26.25" thickBot="1">
      <c r="A19" s="251"/>
      <c r="B19" s="283" t="s">
        <v>129</v>
      </c>
      <c r="C19" s="282" t="s">
        <v>420</v>
      </c>
      <c r="D19" s="321">
        <f>'1.Plan Annuel d''opération'!M28</f>
        <v>0</v>
      </c>
      <c r="E19" s="319">
        <f>'1.Plan Annuel d''opération'!N28</f>
        <v>3000</v>
      </c>
      <c r="F19" s="321">
        <f>'1.Plan Annuel d''opération'!O28</f>
        <v>3000</v>
      </c>
      <c r="G19" s="321">
        <f>'1.Plan Annuel d''opération'!P28</f>
        <v>3000</v>
      </c>
      <c r="H19" s="321">
        <f>'1.Plan Annuel d''opération'!Q28</f>
        <v>3000</v>
      </c>
      <c r="I19" s="321">
        <f>'1.Plan Annuel d''opération'!R28</f>
        <v>3000</v>
      </c>
      <c r="J19" s="319">
        <f>'1.Plan Annuel d''opération'!S28</f>
        <v>3000</v>
      </c>
      <c r="K19" s="319">
        <f>'1.Plan Annuel d''opération'!T28</f>
        <v>0</v>
      </c>
      <c r="L19" s="319">
        <f>'1.Plan Annuel d''opération'!U28</f>
        <v>0</v>
      </c>
      <c r="M19" s="319">
        <f>'1.Plan Annuel d''opération'!V28</f>
        <v>0</v>
      </c>
      <c r="N19" s="319">
        <f>'1.Plan Annuel d''opération'!W28</f>
        <v>0</v>
      </c>
      <c r="O19" s="319">
        <f>'1.Plan Annuel d''opération'!X28</f>
        <v>0</v>
      </c>
      <c r="P19" s="320">
        <f t="shared" si="6"/>
        <v>18000</v>
      </c>
    </row>
    <row r="20" spans="1:16" ht="13.5" thickBot="1">
      <c r="A20" s="251"/>
      <c r="B20" s="283" t="s">
        <v>268</v>
      </c>
      <c r="C20" s="282" t="s">
        <v>270</v>
      </c>
      <c r="D20" s="321">
        <f>'1.Plan Annuel d''opération'!M29</f>
        <v>0</v>
      </c>
      <c r="E20" s="319">
        <f>'1.Plan Annuel d''opération'!N29</f>
        <v>0</v>
      </c>
      <c r="F20" s="321">
        <f>'1.Plan Annuel d''opération'!O29</f>
        <v>0</v>
      </c>
      <c r="G20" s="321">
        <f>'1.Plan Annuel d''opération'!P29</f>
        <v>0</v>
      </c>
      <c r="H20" s="321">
        <f>'1.Plan Annuel d''opération'!Q29</f>
        <v>0</v>
      </c>
      <c r="I20" s="321">
        <f>'1.Plan Annuel d''opération'!R29</f>
        <v>0</v>
      </c>
      <c r="J20" s="319">
        <f>'1.Plan Annuel d''opération'!S29</f>
        <v>0</v>
      </c>
      <c r="K20" s="319">
        <f>'1.Plan Annuel d''opération'!T29</f>
        <v>25000</v>
      </c>
      <c r="L20" s="319">
        <f>'1.Plan Annuel d''opération'!U29</f>
        <v>0</v>
      </c>
      <c r="M20" s="319">
        <f>'1.Plan Annuel d''opération'!V29</f>
        <v>0</v>
      </c>
      <c r="N20" s="319">
        <f>'1.Plan Annuel d''opération'!W29</f>
        <v>0</v>
      </c>
      <c r="O20" s="319">
        <f>'1.Plan Annuel d''opération'!X29</f>
        <v>0</v>
      </c>
      <c r="P20" s="320">
        <f t="shared" si="6"/>
        <v>25000</v>
      </c>
    </row>
    <row r="21" spans="1:16" ht="13.5" thickBot="1">
      <c r="A21" s="251"/>
      <c r="B21" s="283" t="s">
        <v>269</v>
      </c>
      <c r="C21" s="282" t="s">
        <v>271</v>
      </c>
      <c r="D21" s="321">
        <f>'1.Plan Annuel d''opération'!M30</f>
        <v>0</v>
      </c>
      <c r="E21" s="319">
        <f>'1.Plan Annuel d''opération'!N30</f>
        <v>0</v>
      </c>
      <c r="F21" s="321">
        <f>'1.Plan Annuel d''opération'!O30</f>
        <v>0</v>
      </c>
      <c r="G21" s="321">
        <f>'1.Plan Annuel d''opération'!P30</f>
        <v>0</v>
      </c>
      <c r="H21" s="321">
        <f>'1.Plan Annuel d''opération'!Q30</f>
        <v>0</v>
      </c>
      <c r="I21" s="321">
        <f>'1.Plan Annuel d''opération'!R30</f>
        <v>0</v>
      </c>
      <c r="J21" s="319">
        <f>'1.Plan Annuel d''opération'!S30</f>
        <v>0</v>
      </c>
      <c r="K21" s="319">
        <f>'1.Plan Annuel d''opération'!T30</f>
        <v>0</v>
      </c>
      <c r="L21" s="319">
        <f>'1.Plan Annuel d''opération'!U30</f>
        <v>150000</v>
      </c>
      <c r="M21" s="319">
        <f>'1.Plan Annuel d''opération'!V30</f>
        <v>0</v>
      </c>
      <c r="N21" s="319">
        <f>'1.Plan Annuel d''opération'!W30</f>
        <v>0</v>
      </c>
      <c r="O21" s="319">
        <f>'1.Plan Annuel d''opération'!X30</f>
        <v>0</v>
      </c>
      <c r="P21" s="320">
        <f t="shared" si="6"/>
        <v>150000</v>
      </c>
    </row>
    <row r="22" spans="1:16" ht="26.25" thickBot="1">
      <c r="A22" s="387"/>
      <c r="B22" s="283" t="s">
        <v>491</v>
      </c>
      <c r="C22" s="388" t="s">
        <v>536</v>
      </c>
      <c r="D22" s="14">
        <f>'1.Plan Annuel d''opération'!M32</f>
        <v>0</v>
      </c>
      <c r="E22" s="14">
        <f>'1.Plan Annuel d''opération'!N32</f>
        <v>0</v>
      </c>
      <c r="F22" s="14">
        <f>'1.Plan Annuel d''opération'!O32</f>
        <v>0</v>
      </c>
      <c r="G22" s="14">
        <f>'1.Plan Annuel d''opération'!P32</f>
        <v>2400</v>
      </c>
      <c r="H22" s="14">
        <f>'1.Plan Annuel d''opération'!Q32</f>
        <v>2400</v>
      </c>
      <c r="I22" s="14">
        <f>'1.Plan Annuel d''opération'!R32</f>
        <v>2400</v>
      </c>
      <c r="J22" s="14">
        <f>'1.Plan Annuel d''opération'!S32</f>
        <v>2400</v>
      </c>
      <c r="K22" s="14">
        <f>'1.Plan Annuel d''opération'!T32</f>
        <v>2400</v>
      </c>
      <c r="L22" s="14">
        <f>'1.Plan Annuel d''opération'!U32</f>
        <v>2400</v>
      </c>
      <c r="M22" s="14">
        <f>'1.Plan Annuel d''opération'!V32</f>
        <v>2400</v>
      </c>
      <c r="N22" s="14">
        <f>'1.Plan Annuel d''opération'!W32</f>
        <v>2400</v>
      </c>
      <c r="O22" s="14">
        <f>'1.Plan Annuel d''opération'!X32</f>
        <v>0</v>
      </c>
      <c r="P22" s="320">
        <f t="shared" si="6"/>
        <v>19200</v>
      </c>
    </row>
    <row r="23" spans="1:16" ht="26.25" thickBot="1">
      <c r="A23" s="249"/>
      <c r="B23" s="252" t="s">
        <v>17</v>
      </c>
      <c r="C23" s="266" t="s">
        <v>454</v>
      </c>
      <c r="D23" s="317">
        <f aca="true" t="shared" si="7" ref="D23:O23">SUM(D24:D25)</f>
        <v>0</v>
      </c>
      <c r="E23" s="317">
        <f t="shared" si="7"/>
        <v>0</v>
      </c>
      <c r="F23" s="317">
        <f t="shared" si="7"/>
        <v>0</v>
      </c>
      <c r="G23" s="317">
        <f t="shared" si="7"/>
        <v>0</v>
      </c>
      <c r="H23" s="317">
        <f t="shared" si="7"/>
        <v>0</v>
      </c>
      <c r="I23" s="317">
        <f t="shared" si="7"/>
        <v>0</v>
      </c>
      <c r="J23" s="317">
        <f t="shared" si="7"/>
        <v>0</v>
      </c>
      <c r="K23" s="317">
        <f t="shared" si="7"/>
        <v>0</v>
      </c>
      <c r="L23" s="317">
        <f t="shared" si="7"/>
        <v>0</v>
      </c>
      <c r="M23" s="317">
        <f t="shared" si="7"/>
        <v>0</v>
      </c>
      <c r="N23" s="317">
        <f t="shared" si="7"/>
        <v>0</v>
      </c>
      <c r="O23" s="317">
        <f t="shared" si="7"/>
        <v>0</v>
      </c>
      <c r="P23" s="318">
        <f>SUM(P24:P25)</f>
        <v>0</v>
      </c>
    </row>
    <row r="24" spans="1:16" ht="26.25" thickBot="1">
      <c r="A24" s="251"/>
      <c r="B24" s="284" t="s">
        <v>11</v>
      </c>
      <c r="C24" s="289" t="s">
        <v>336</v>
      </c>
      <c r="D24" s="322">
        <f>'1.Plan Annuel d''opération'!M34</f>
        <v>0</v>
      </c>
      <c r="E24" s="323">
        <f>'1.Plan Annuel d''opération'!N34</f>
        <v>0</v>
      </c>
      <c r="F24" s="323">
        <f>'1.Plan Annuel d''opération'!O34</f>
        <v>0</v>
      </c>
      <c r="G24" s="323">
        <f>'1.Plan Annuel d''opération'!P34</f>
        <v>0</v>
      </c>
      <c r="H24" s="323">
        <f>'1.Plan Annuel d''opération'!Q34</f>
        <v>0</v>
      </c>
      <c r="I24" s="323">
        <f>'1.Plan Annuel d''opération'!R34</f>
        <v>0</v>
      </c>
      <c r="J24" s="323">
        <f>'1.Plan Annuel d''opération'!S34</f>
        <v>0</v>
      </c>
      <c r="K24" s="323">
        <f>'1.Plan Annuel d''opération'!T34</f>
        <v>0</v>
      </c>
      <c r="L24" s="323">
        <f>'1.Plan Annuel d''opération'!U34</f>
        <v>0</v>
      </c>
      <c r="M24" s="323">
        <f>'1.Plan Annuel d''opération'!V34</f>
        <v>0</v>
      </c>
      <c r="N24" s="323">
        <f>'1.Plan Annuel d''opération'!W34</f>
        <v>0</v>
      </c>
      <c r="O24" s="322">
        <f>'1.Plan Annuel d''opération'!X34</f>
        <v>0</v>
      </c>
      <c r="P24" s="320">
        <f>D24+E24+F24+G24+H24+I24+J24+K24+L24+M24+N24+O24</f>
        <v>0</v>
      </c>
    </row>
    <row r="25" spans="1:16" ht="26.25" thickBot="1">
      <c r="A25" s="251"/>
      <c r="B25" s="284" t="s">
        <v>2</v>
      </c>
      <c r="C25" s="285" t="s">
        <v>222</v>
      </c>
      <c r="D25" s="322">
        <f>'1.Plan Annuel d''opération'!M35</f>
        <v>0</v>
      </c>
      <c r="E25" s="323">
        <f>'1.Plan Annuel d''opération'!N35</f>
        <v>0</v>
      </c>
      <c r="F25" s="323">
        <f>'1.Plan Annuel d''opération'!O35</f>
        <v>0</v>
      </c>
      <c r="G25" s="323">
        <f>'1.Plan Annuel d''opération'!P35</f>
        <v>0</v>
      </c>
      <c r="H25" s="323">
        <f>'1.Plan Annuel d''opération'!Q35</f>
        <v>0</v>
      </c>
      <c r="I25" s="323">
        <f>'1.Plan Annuel d''opération'!R35</f>
        <v>0</v>
      </c>
      <c r="J25" s="323">
        <f>'1.Plan Annuel d''opération'!S35</f>
        <v>0</v>
      </c>
      <c r="K25" s="323">
        <f>'1.Plan Annuel d''opération'!T35</f>
        <v>0</v>
      </c>
      <c r="L25" s="323">
        <f>'1.Plan Annuel d''opération'!U35</f>
        <v>0</v>
      </c>
      <c r="M25" s="323">
        <f>'1.Plan Annuel d''opération'!V35</f>
        <v>0</v>
      </c>
      <c r="N25" s="323">
        <f>'1.Plan Annuel d''opération'!W35</f>
        <v>0</v>
      </c>
      <c r="O25" s="322">
        <f>'1.Plan Annuel d''opération'!X35</f>
        <v>0</v>
      </c>
      <c r="P25" s="320">
        <f>D25+E25+F25+G25+H25+I25+J25+K25+L25+M25+N25+O25</f>
        <v>0</v>
      </c>
    </row>
    <row r="26" spans="1:16" ht="13.5" thickBot="1">
      <c r="A26" s="249"/>
      <c r="B26" s="252" t="s">
        <v>18</v>
      </c>
      <c r="C26" s="266" t="s">
        <v>455</v>
      </c>
      <c r="D26" s="317">
        <f>SUM(D27:D30)</f>
        <v>0</v>
      </c>
      <c r="E26" s="317">
        <f aca="true" t="shared" si="8" ref="E26:P26">SUM(E27:E30)</f>
        <v>0</v>
      </c>
      <c r="F26" s="317">
        <f t="shared" si="8"/>
        <v>0</v>
      </c>
      <c r="G26" s="317">
        <f t="shared" si="8"/>
        <v>0</v>
      </c>
      <c r="H26" s="317">
        <f t="shared" si="8"/>
        <v>0</v>
      </c>
      <c r="I26" s="317">
        <f t="shared" si="8"/>
        <v>85000</v>
      </c>
      <c r="J26" s="317">
        <f t="shared" si="8"/>
        <v>0</v>
      </c>
      <c r="K26" s="317">
        <f t="shared" si="8"/>
        <v>0</v>
      </c>
      <c r="L26" s="317">
        <f t="shared" si="8"/>
        <v>0</v>
      </c>
      <c r="M26" s="317">
        <f t="shared" si="8"/>
        <v>0</v>
      </c>
      <c r="N26" s="317">
        <f t="shared" si="8"/>
        <v>0</v>
      </c>
      <c r="O26" s="317">
        <f t="shared" si="8"/>
        <v>0</v>
      </c>
      <c r="P26" s="317">
        <f t="shared" si="8"/>
        <v>85000</v>
      </c>
    </row>
    <row r="27" spans="1:16" s="10" customFormat="1" ht="26.25" thickBot="1">
      <c r="A27" s="368"/>
      <c r="B27" s="566" t="s">
        <v>3</v>
      </c>
      <c r="C27" s="653" t="s">
        <v>421</v>
      </c>
      <c r="D27" s="371">
        <f>'1.Plan Annuel d''opération'!M37</f>
        <v>0</v>
      </c>
      <c r="E27" s="371">
        <f>'1.Plan Annuel d''opération'!N37</f>
        <v>0</v>
      </c>
      <c r="F27" s="371">
        <f>'1.Plan Annuel d''opération'!O37</f>
        <v>0</v>
      </c>
      <c r="G27" s="371">
        <f>'1.Plan Annuel d''opération'!P37</f>
        <v>0</v>
      </c>
      <c r="H27" s="371">
        <f>'1.Plan Annuel d''opération'!Q37</f>
        <v>0</v>
      </c>
      <c r="I27" s="371">
        <f>'1.Plan Annuel d''opération'!R37</f>
        <v>25000</v>
      </c>
      <c r="J27" s="371">
        <f>'1.Plan Annuel d''opération'!S37</f>
        <v>0</v>
      </c>
      <c r="K27" s="371">
        <f>'1.Plan Annuel d''opération'!T37</f>
        <v>0</v>
      </c>
      <c r="L27" s="371">
        <f>'1.Plan Annuel d''opération'!U37</f>
        <v>0</v>
      </c>
      <c r="M27" s="371">
        <f>'1.Plan Annuel d''opération'!V37</f>
        <v>0</v>
      </c>
      <c r="N27" s="371">
        <f>'1.Plan Annuel d''opération'!W37</f>
        <v>0</v>
      </c>
      <c r="O27" s="371">
        <f>'1.Plan Annuel d''opération'!X37</f>
        <v>0</v>
      </c>
      <c r="P27" s="320">
        <f>D27+E27+F27+G27+H27+I27+J27+K27+L27+M27+N27+O27</f>
        <v>25000</v>
      </c>
    </row>
    <row r="28" spans="1:16" s="10" customFormat="1" ht="26.25" thickBot="1">
      <c r="A28" s="368"/>
      <c r="B28" s="566" t="s">
        <v>4</v>
      </c>
      <c r="C28" s="654" t="s">
        <v>422</v>
      </c>
      <c r="D28" s="371">
        <f>'1.Plan Annuel d''opération'!M38</f>
        <v>0</v>
      </c>
      <c r="E28" s="371">
        <f>'1.Plan Annuel d''opération'!N38</f>
        <v>0</v>
      </c>
      <c r="F28" s="371">
        <f>'1.Plan Annuel d''opération'!O38</f>
        <v>0</v>
      </c>
      <c r="G28" s="371">
        <f>'1.Plan Annuel d''opération'!P38</f>
        <v>0</v>
      </c>
      <c r="H28" s="371">
        <f>'1.Plan Annuel d''opération'!Q38</f>
        <v>0</v>
      </c>
      <c r="I28" s="371">
        <f>'1.Plan Annuel d''opération'!R38</f>
        <v>60000</v>
      </c>
      <c r="J28" s="371">
        <f>'1.Plan Annuel d''opération'!S38</f>
        <v>0</v>
      </c>
      <c r="K28" s="371">
        <f>'1.Plan Annuel d''opération'!T38</f>
        <v>0</v>
      </c>
      <c r="L28" s="371">
        <f>'1.Plan Annuel d''opération'!U38</f>
        <v>0</v>
      </c>
      <c r="M28" s="371">
        <f>'1.Plan Annuel d''opération'!V38</f>
        <v>0</v>
      </c>
      <c r="N28" s="371">
        <f>'1.Plan Annuel d''opération'!W38</f>
        <v>0</v>
      </c>
      <c r="O28" s="371">
        <f>'1.Plan Annuel d''opération'!X38</f>
        <v>0</v>
      </c>
      <c r="P28" s="320">
        <f>D28+E28+F28+G28+H28+I28+J28+K28+L28+M28+N28+O28</f>
        <v>60000</v>
      </c>
    </row>
    <row r="29" spans="1:16" ht="13.5" thickBot="1">
      <c r="A29" s="251"/>
      <c r="B29" s="283" t="s">
        <v>105</v>
      </c>
      <c r="C29" s="282" t="s">
        <v>423</v>
      </c>
      <c r="D29" s="262">
        <f>'1.Plan Annuel d''opération'!M39</f>
        <v>0</v>
      </c>
      <c r="E29" s="262">
        <f>'1.Plan Annuel d''opération'!N39</f>
        <v>0</v>
      </c>
      <c r="F29" s="262">
        <f>'1.Plan Annuel d''opération'!O39</f>
        <v>0</v>
      </c>
      <c r="G29" s="262">
        <f>'1.Plan Annuel d''opération'!P39</f>
        <v>0</v>
      </c>
      <c r="H29" s="262">
        <f>'1.Plan Annuel d''opération'!Q39</f>
        <v>0</v>
      </c>
      <c r="I29" s="262">
        <f>'1.Plan Annuel d''opération'!R39</f>
        <v>0</v>
      </c>
      <c r="J29" s="262">
        <f>'1.Plan Annuel d''opération'!S39</f>
        <v>0</v>
      </c>
      <c r="K29" s="262">
        <f>'1.Plan Annuel d''opération'!T39</f>
        <v>0</v>
      </c>
      <c r="L29" s="262">
        <f>'1.Plan Annuel d''opération'!U39</f>
        <v>0</v>
      </c>
      <c r="M29" s="262">
        <f>'1.Plan Annuel d''opération'!V39</f>
        <v>0</v>
      </c>
      <c r="N29" s="262">
        <f>'1.Plan Annuel d''opération'!W39</f>
        <v>0</v>
      </c>
      <c r="O29" s="262">
        <f>'1.Plan Annuel d''opération'!X39</f>
        <v>0</v>
      </c>
      <c r="P29" s="320">
        <f>D29+E29+F29+G29+H29+I29+J29+K29+L29+M29+N29+O29</f>
        <v>0</v>
      </c>
    </row>
    <row r="30" spans="1:16" ht="26.25" thickBot="1">
      <c r="A30" s="251"/>
      <c r="B30" s="283" t="s">
        <v>106</v>
      </c>
      <c r="C30" s="282" t="s">
        <v>424</v>
      </c>
      <c r="D30" s="262">
        <f>'1.Plan Annuel d''opération'!M40</f>
        <v>0</v>
      </c>
      <c r="E30" s="262">
        <f>'1.Plan Annuel d''opération'!N40</f>
        <v>0</v>
      </c>
      <c r="F30" s="262">
        <f>'1.Plan Annuel d''opération'!O40</f>
        <v>0</v>
      </c>
      <c r="G30" s="262">
        <f>'1.Plan Annuel d''opération'!P40</f>
        <v>0</v>
      </c>
      <c r="H30" s="262">
        <f>'1.Plan Annuel d''opération'!Q40</f>
        <v>0</v>
      </c>
      <c r="I30" s="262">
        <f>'1.Plan Annuel d''opération'!R40</f>
        <v>0</v>
      </c>
      <c r="J30" s="262">
        <f>'1.Plan Annuel d''opération'!S40</f>
        <v>0</v>
      </c>
      <c r="K30" s="262">
        <f>'1.Plan Annuel d''opération'!T40</f>
        <v>0</v>
      </c>
      <c r="L30" s="262">
        <f>'1.Plan Annuel d''opération'!U40</f>
        <v>0</v>
      </c>
      <c r="M30" s="262">
        <f>'1.Plan Annuel d''opération'!V40</f>
        <v>0</v>
      </c>
      <c r="N30" s="262">
        <f>'1.Plan Annuel d''opération'!W40</f>
        <v>0</v>
      </c>
      <c r="O30" s="262">
        <f>'1.Plan Annuel d''opération'!X40</f>
        <v>0</v>
      </c>
      <c r="P30" s="320">
        <f>D30+E30+F30+G30+H30+I30+J30+K30+L30+M30+N30+O30</f>
        <v>0</v>
      </c>
    </row>
    <row r="31" spans="1:16" ht="26.25" thickBot="1">
      <c r="A31" s="249"/>
      <c r="B31" s="252" t="s">
        <v>19</v>
      </c>
      <c r="C31" s="266" t="s">
        <v>227</v>
      </c>
      <c r="D31" s="317">
        <f>SUM(D32:D35)</f>
        <v>0</v>
      </c>
      <c r="E31" s="317">
        <f aca="true" t="shared" si="9" ref="E31:P31">SUM(E32:E35)</f>
        <v>0</v>
      </c>
      <c r="F31" s="317">
        <f t="shared" si="9"/>
        <v>71000</v>
      </c>
      <c r="G31" s="317">
        <f t="shared" si="9"/>
        <v>0</v>
      </c>
      <c r="H31" s="317">
        <f t="shared" si="9"/>
        <v>20000</v>
      </c>
      <c r="I31" s="317">
        <f t="shared" si="9"/>
        <v>0</v>
      </c>
      <c r="J31" s="317">
        <f t="shared" si="9"/>
        <v>0</v>
      </c>
      <c r="K31" s="317">
        <f t="shared" si="9"/>
        <v>10000</v>
      </c>
      <c r="L31" s="317">
        <f t="shared" si="9"/>
        <v>0</v>
      </c>
      <c r="M31" s="317">
        <f t="shared" si="9"/>
        <v>0</v>
      </c>
      <c r="N31" s="317">
        <f t="shared" si="9"/>
        <v>51000</v>
      </c>
      <c r="O31" s="317">
        <f t="shared" si="9"/>
        <v>20000</v>
      </c>
      <c r="P31" s="317">
        <f t="shared" si="9"/>
        <v>172000</v>
      </c>
    </row>
    <row r="32" spans="1:16" ht="13.5" thickBot="1">
      <c r="A32" s="251"/>
      <c r="B32" s="286" t="s">
        <v>12</v>
      </c>
      <c r="C32" s="282" t="s">
        <v>348</v>
      </c>
      <c r="D32" s="324">
        <f>'1.Plan Annuel d''opération'!M42</f>
        <v>0</v>
      </c>
      <c r="E32" s="321">
        <f>'1.Plan Annuel d''opération'!N42</f>
        <v>0</v>
      </c>
      <c r="F32" s="321">
        <f>'1.Plan Annuel d''opération'!O42</f>
        <v>0</v>
      </c>
      <c r="G32" s="321">
        <f>'1.Plan Annuel d''opération'!P42</f>
        <v>0</v>
      </c>
      <c r="H32" s="321">
        <f>'1.Plan Annuel d''opération'!Q42</f>
        <v>0</v>
      </c>
      <c r="I32" s="321">
        <f>'1.Plan Annuel d''opération'!R42</f>
        <v>0</v>
      </c>
      <c r="J32" s="321">
        <f>'1.Plan Annuel d''opération'!S42</f>
        <v>0</v>
      </c>
      <c r="K32" s="321">
        <f>'1.Plan Annuel d''opération'!T42</f>
        <v>0</v>
      </c>
      <c r="L32" s="321">
        <f>'1.Plan Annuel d''opération'!U42</f>
        <v>0</v>
      </c>
      <c r="M32" s="321">
        <f>'1.Plan Annuel d''opération'!V42</f>
        <v>0</v>
      </c>
      <c r="N32" s="321">
        <f>'1.Plan Annuel d''opération'!W42</f>
        <v>0</v>
      </c>
      <c r="O32" s="324">
        <f>'1.Plan Annuel d''opération'!X42</f>
        <v>0</v>
      </c>
      <c r="P32" s="320">
        <f>D32+E32+F32+G32+H32+I32+J32+K32+L32+M32+N32+O32</f>
        <v>0</v>
      </c>
    </row>
    <row r="33" spans="1:16" ht="26.25" thickBot="1">
      <c r="A33" s="251"/>
      <c r="B33" s="287" t="s">
        <v>13</v>
      </c>
      <c r="C33" s="288" t="s">
        <v>425</v>
      </c>
      <c r="D33" s="324">
        <f>'1.Plan Annuel d''opération'!M43</f>
        <v>0</v>
      </c>
      <c r="E33" s="321">
        <f>'1.Plan Annuel d''opération'!N43</f>
        <v>0</v>
      </c>
      <c r="F33" s="321">
        <f>'1.Plan Annuel d''opération'!O43</f>
        <v>20000</v>
      </c>
      <c r="G33" s="321">
        <f>'1.Plan Annuel d''opération'!P43</f>
        <v>0</v>
      </c>
      <c r="H33" s="321">
        <f>'1.Plan Annuel d''opération'!Q43</f>
        <v>20000</v>
      </c>
      <c r="I33" s="321">
        <f>'1.Plan Annuel d''opération'!R43</f>
        <v>0</v>
      </c>
      <c r="J33" s="321">
        <f>'1.Plan Annuel d''opération'!S43</f>
        <v>0</v>
      </c>
      <c r="K33" s="321">
        <f>'1.Plan Annuel d''opération'!T43</f>
        <v>0</v>
      </c>
      <c r="L33" s="321">
        <f>'1.Plan Annuel d''opération'!U43</f>
        <v>0</v>
      </c>
      <c r="M33" s="321">
        <f>'1.Plan Annuel d''opération'!V43</f>
        <v>0</v>
      </c>
      <c r="N33" s="321">
        <f>'1.Plan Annuel d''opération'!W43</f>
        <v>0</v>
      </c>
      <c r="O33" s="321">
        <f>'1.Plan Annuel d''opération'!X43</f>
        <v>20000</v>
      </c>
      <c r="P33" s="320">
        <f>D33+E33+F33+G33+H33+I33+J33+K33+L33+M33+N33+O33</f>
        <v>60000</v>
      </c>
    </row>
    <row r="34" spans="1:16" ht="27" customHeight="1" thickBot="1">
      <c r="A34" s="251"/>
      <c r="B34" s="287" t="s">
        <v>111</v>
      </c>
      <c r="C34" s="289" t="s">
        <v>426</v>
      </c>
      <c r="D34" s="324">
        <f>'1.Plan Annuel d''opération'!M46</f>
        <v>0</v>
      </c>
      <c r="E34" s="321">
        <f>'1.Plan Annuel d''opération'!N46</f>
        <v>0</v>
      </c>
      <c r="F34" s="321">
        <f>'1.Plan Annuel d''opération'!O46</f>
        <v>0</v>
      </c>
      <c r="G34" s="321">
        <f>'1.Plan Annuel d''opération'!P46</f>
        <v>0</v>
      </c>
      <c r="H34" s="321">
        <f>'1.Plan Annuel d''opération'!Q46</f>
        <v>0</v>
      </c>
      <c r="I34" s="321">
        <f>'1.Plan Annuel d''opération'!R46</f>
        <v>0</v>
      </c>
      <c r="J34" s="321">
        <f>'1.Plan Annuel d''opération'!S46</f>
        <v>0</v>
      </c>
      <c r="K34" s="321">
        <f>'1.Plan Annuel d''opération'!T46</f>
        <v>10000</v>
      </c>
      <c r="L34" s="321">
        <f>'1.Plan Annuel d''opération'!U46</f>
        <v>0</v>
      </c>
      <c r="M34" s="321">
        <f>'1.Plan Annuel d''opération'!V46</f>
        <v>0</v>
      </c>
      <c r="N34" s="321">
        <f>'1.Plan Annuel d''opération'!W46</f>
        <v>0</v>
      </c>
      <c r="O34" s="321">
        <f>'1.Plan Annuel d''opération'!X46</f>
        <v>0</v>
      </c>
      <c r="P34" s="320">
        <f>D34+E34+F34+G34+H34+I34+J34+K34+L34+M34+N34+O34</f>
        <v>10000</v>
      </c>
    </row>
    <row r="35" spans="1:16" ht="26.25" thickBot="1">
      <c r="A35" s="251"/>
      <c r="B35" s="287" t="s">
        <v>112</v>
      </c>
      <c r="C35" s="289" t="s">
        <v>427</v>
      </c>
      <c r="D35" s="324">
        <f>'1.Plan Annuel d''opération'!M47</f>
        <v>0</v>
      </c>
      <c r="E35" s="321">
        <f>'1.Plan Annuel d''opération'!N47</f>
        <v>0</v>
      </c>
      <c r="F35" s="321">
        <f>'1.Plan Annuel d''opération'!O47</f>
        <v>51000</v>
      </c>
      <c r="G35" s="321">
        <f>'1.Plan Annuel d''opération'!P47</f>
        <v>0</v>
      </c>
      <c r="H35" s="321">
        <f>'1.Plan Annuel d''opération'!Q47</f>
        <v>0</v>
      </c>
      <c r="I35" s="321">
        <f>'1.Plan Annuel d''opération'!R47</f>
        <v>0</v>
      </c>
      <c r="J35" s="321">
        <f>'1.Plan Annuel d''opération'!S47</f>
        <v>0</v>
      </c>
      <c r="K35" s="321">
        <f>'1.Plan Annuel d''opération'!T47</f>
        <v>0</v>
      </c>
      <c r="L35" s="321">
        <f>'1.Plan Annuel d''opération'!U47</f>
        <v>0</v>
      </c>
      <c r="M35" s="321">
        <f>'1.Plan Annuel d''opération'!V47</f>
        <v>0</v>
      </c>
      <c r="N35" s="321">
        <f>'1.Plan Annuel d''opération'!W47</f>
        <v>51000</v>
      </c>
      <c r="O35" s="321">
        <f>'1.Plan Annuel d''opération'!X47</f>
        <v>0</v>
      </c>
      <c r="P35" s="320">
        <f>D35+E35+F35+G35+H35+I35+J35+K35+L35+M35+N35+O35</f>
        <v>102000</v>
      </c>
    </row>
    <row r="36" spans="1:16" ht="13.5" thickBot="1">
      <c r="A36" s="307" t="s">
        <v>468</v>
      </c>
      <c r="B36" s="309"/>
      <c r="C36" s="310"/>
      <c r="D36" s="325">
        <f>D37+D40</f>
        <v>0</v>
      </c>
      <c r="E36" s="325">
        <f aca="true" t="shared" si="10" ref="E36:O36">E37+E40</f>
        <v>68600</v>
      </c>
      <c r="F36" s="325">
        <f t="shared" si="10"/>
        <v>5000</v>
      </c>
      <c r="G36" s="325">
        <f t="shared" si="10"/>
        <v>0</v>
      </c>
      <c r="H36" s="325">
        <f t="shared" si="10"/>
        <v>0</v>
      </c>
      <c r="I36" s="325">
        <f t="shared" si="10"/>
        <v>30000</v>
      </c>
      <c r="J36" s="325">
        <f t="shared" si="10"/>
        <v>0</v>
      </c>
      <c r="K36" s="325">
        <f t="shared" si="10"/>
        <v>10000</v>
      </c>
      <c r="L36" s="325">
        <f t="shared" si="10"/>
        <v>0</v>
      </c>
      <c r="M36" s="325">
        <f t="shared" si="10"/>
        <v>0</v>
      </c>
      <c r="N36" s="325">
        <f t="shared" si="10"/>
        <v>0</v>
      </c>
      <c r="O36" s="325">
        <f t="shared" si="10"/>
        <v>8000</v>
      </c>
      <c r="P36" s="326">
        <f>SUM(D36:O36)</f>
        <v>121600</v>
      </c>
    </row>
    <row r="37" spans="1:16" ht="26.25" thickBot="1">
      <c r="A37" s="249"/>
      <c r="B37" s="252" t="s">
        <v>20</v>
      </c>
      <c r="C37" s="266" t="s">
        <v>456</v>
      </c>
      <c r="D37" s="317">
        <f aca="true" t="shared" si="11" ref="D37:N37">SUM(D38:D39)</f>
        <v>0</v>
      </c>
      <c r="E37" s="317">
        <f t="shared" si="11"/>
        <v>0</v>
      </c>
      <c r="F37" s="317">
        <f t="shared" si="11"/>
        <v>0</v>
      </c>
      <c r="G37" s="317">
        <f t="shared" si="11"/>
        <v>0</v>
      </c>
      <c r="H37" s="317">
        <f t="shared" si="11"/>
        <v>0</v>
      </c>
      <c r="I37" s="317">
        <f t="shared" si="11"/>
        <v>0</v>
      </c>
      <c r="J37" s="317">
        <f t="shared" si="11"/>
        <v>0</v>
      </c>
      <c r="K37" s="317">
        <f t="shared" si="11"/>
        <v>10000</v>
      </c>
      <c r="L37" s="317">
        <f t="shared" si="11"/>
        <v>0</v>
      </c>
      <c r="M37" s="317">
        <f t="shared" si="11"/>
        <v>0</v>
      </c>
      <c r="N37" s="317">
        <f t="shared" si="11"/>
        <v>0</v>
      </c>
      <c r="O37" s="317">
        <f>SUM(O38:O39)</f>
        <v>0</v>
      </c>
      <c r="P37" s="317">
        <f>SUM(P38:P39)</f>
        <v>10000</v>
      </c>
    </row>
    <row r="38" spans="1:16" ht="13.5" thickBot="1">
      <c r="A38" s="251"/>
      <c r="B38" s="283" t="s">
        <v>30</v>
      </c>
      <c r="C38" s="289" t="s">
        <v>428</v>
      </c>
      <c r="D38" s="262">
        <f>'1.Plan Annuel d''opération'!M53</f>
        <v>0</v>
      </c>
      <c r="E38" s="262">
        <f>'1.Plan Annuel d''opération'!N53</f>
        <v>0</v>
      </c>
      <c r="F38" s="262">
        <f>'1.Plan Annuel d''opération'!O53</f>
        <v>0</v>
      </c>
      <c r="G38" s="262">
        <f>'1.Plan Annuel d''opération'!P53</f>
        <v>0</v>
      </c>
      <c r="H38" s="262">
        <f>'1.Plan Annuel d''opération'!Q53</f>
        <v>0</v>
      </c>
      <c r="I38" s="262">
        <f>'1.Plan Annuel d''opération'!R53</f>
        <v>0</v>
      </c>
      <c r="J38" s="262">
        <v>0</v>
      </c>
      <c r="K38" s="262">
        <v>5000</v>
      </c>
      <c r="L38" s="262">
        <f>'1.Plan Annuel d''opération'!U53</f>
        <v>0</v>
      </c>
      <c r="M38" s="262">
        <f>'1.Plan Annuel d''opération'!V53</f>
        <v>0</v>
      </c>
      <c r="N38" s="262">
        <f>'1.Plan Annuel d''opération'!W53</f>
        <v>0</v>
      </c>
      <c r="O38" s="262">
        <f>'1.Plan Annuel d''opération'!X53</f>
        <v>0</v>
      </c>
      <c r="P38" s="320">
        <f>D38+E38+F38+G38+H38+I38+J38+K38+L38+M38+N38+O38</f>
        <v>5000</v>
      </c>
    </row>
    <row r="39" spans="1:16" ht="13.5" thickBot="1">
      <c r="A39" s="251"/>
      <c r="B39" s="287" t="s">
        <v>31</v>
      </c>
      <c r="C39" s="282" t="s">
        <v>314</v>
      </c>
      <c r="D39" s="262">
        <f>'1.Plan Annuel d''opération'!M56</f>
        <v>0</v>
      </c>
      <c r="E39" s="262">
        <f>'1.Plan Annuel d''opération'!N56</f>
        <v>0</v>
      </c>
      <c r="F39" s="262">
        <f>'1.Plan Annuel d''opération'!O56</f>
        <v>0</v>
      </c>
      <c r="G39" s="262">
        <f>'1.Plan Annuel d''opération'!P56</f>
        <v>0</v>
      </c>
      <c r="H39" s="262">
        <f>'1.Plan Annuel d''opération'!Q56</f>
        <v>0</v>
      </c>
      <c r="I39" s="262">
        <f>'1.Plan Annuel d''opération'!R56</f>
        <v>0</v>
      </c>
      <c r="J39" s="262">
        <v>0</v>
      </c>
      <c r="K39" s="262">
        <v>5000</v>
      </c>
      <c r="L39" s="262">
        <f>'1.Plan Annuel d''opération'!U56</f>
        <v>0</v>
      </c>
      <c r="M39" s="262">
        <f>'1.Plan Annuel d''opération'!V56</f>
        <v>0</v>
      </c>
      <c r="N39" s="262">
        <f>'1.Plan Annuel d''opération'!W56</f>
        <v>0</v>
      </c>
      <c r="O39" s="262">
        <f>'1.Plan Annuel d''opération'!X56</f>
        <v>0</v>
      </c>
      <c r="P39" s="320">
        <f>D39+E39+F39+G39+H39+I39+J39+K39+L39+M39+N39+O39</f>
        <v>5000</v>
      </c>
    </row>
    <row r="40" spans="1:16" ht="39" thickBot="1">
      <c r="A40" s="249"/>
      <c r="B40" s="252" t="s">
        <v>33</v>
      </c>
      <c r="C40" s="266" t="s">
        <v>457</v>
      </c>
      <c r="D40" s="317">
        <f>SUM(D41:D43)</f>
        <v>0</v>
      </c>
      <c r="E40" s="317">
        <f aca="true" t="shared" si="12" ref="E40:P40">SUM(E41:E43)</f>
        <v>68600</v>
      </c>
      <c r="F40" s="317">
        <f t="shared" si="12"/>
        <v>5000</v>
      </c>
      <c r="G40" s="317">
        <f t="shared" si="12"/>
        <v>0</v>
      </c>
      <c r="H40" s="317">
        <f t="shared" si="12"/>
        <v>0</v>
      </c>
      <c r="I40" s="317">
        <f t="shared" si="12"/>
        <v>30000</v>
      </c>
      <c r="J40" s="317">
        <f t="shared" si="12"/>
        <v>0</v>
      </c>
      <c r="K40" s="317">
        <f t="shared" si="12"/>
        <v>0</v>
      </c>
      <c r="L40" s="317">
        <f t="shared" si="12"/>
        <v>0</v>
      </c>
      <c r="M40" s="317">
        <f t="shared" si="12"/>
        <v>0</v>
      </c>
      <c r="N40" s="317">
        <f t="shared" si="12"/>
        <v>0</v>
      </c>
      <c r="O40" s="317">
        <f t="shared" si="12"/>
        <v>8000</v>
      </c>
      <c r="P40" s="317">
        <f t="shared" si="12"/>
        <v>111600</v>
      </c>
    </row>
    <row r="41" spans="1:16" ht="26.25" thickBot="1">
      <c r="A41" s="251"/>
      <c r="B41" s="290" t="s">
        <v>32</v>
      </c>
      <c r="C41" s="291" t="s">
        <v>429</v>
      </c>
      <c r="D41" s="262">
        <f>'1.Plan Annuel d''opération'!M58</f>
        <v>0</v>
      </c>
      <c r="E41" s="262">
        <f>'1.Plan Annuel d''opération'!N58</f>
        <v>14000</v>
      </c>
      <c r="F41" s="262">
        <f>'1.Plan Annuel d''opération'!O58</f>
        <v>0</v>
      </c>
      <c r="G41" s="262">
        <f>'1.Plan Annuel d''opération'!P58</f>
        <v>0</v>
      </c>
      <c r="H41" s="262">
        <f>'1.Plan Annuel d''opération'!Q58</f>
        <v>0</v>
      </c>
      <c r="I41" s="262">
        <f>'1.Plan Annuel d''opération'!R58</f>
        <v>0</v>
      </c>
      <c r="J41" s="262">
        <f>'1.Plan Annuel d''opération'!S58</f>
        <v>0</v>
      </c>
      <c r="K41" s="262">
        <f>'1.Plan Annuel d''opération'!T58</f>
        <v>0</v>
      </c>
      <c r="L41" s="262">
        <f>'1.Plan Annuel d''opération'!U58</f>
        <v>0</v>
      </c>
      <c r="M41" s="262">
        <f>'1.Plan Annuel d''opération'!V58</f>
        <v>0</v>
      </c>
      <c r="N41" s="262">
        <f>'1.Plan Annuel d''opération'!W58</f>
        <v>0</v>
      </c>
      <c r="O41" s="262">
        <f>'1.Plan Annuel d''opération'!X58</f>
        <v>4000</v>
      </c>
      <c r="P41" s="320">
        <f>D41+E41+F41+G41+H41+I41+J41+K41+L41+M41+N41+O41</f>
        <v>18000</v>
      </c>
    </row>
    <row r="42" spans="1:16" ht="13.5" thickBot="1">
      <c r="A42" s="251"/>
      <c r="B42" s="290" t="s">
        <v>162</v>
      </c>
      <c r="C42" s="570" t="s">
        <v>110</v>
      </c>
      <c r="D42" s="262">
        <f>'1.Plan Annuel d''opération'!M63</f>
        <v>0</v>
      </c>
      <c r="E42" s="262">
        <f>'1.Plan Annuel d''opération'!N63</f>
        <v>0</v>
      </c>
      <c r="F42" s="262">
        <f>'1.Plan Annuel d''opération'!O63</f>
        <v>0</v>
      </c>
      <c r="G42" s="262">
        <f>'1.Plan Annuel d''opération'!P63</f>
        <v>0</v>
      </c>
      <c r="H42" s="262">
        <f>'1.Plan Annuel d''opération'!Q63</f>
        <v>0</v>
      </c>
      <c r="I42" s="262">
        <f>'1.Plan Annuel d''opération'!R63</f>
        <v>0</v>
      </c>
      <c r="J42" s="262">
        <f>'1.Plan Annuel d''opération'!S63</f>
        <v>0</v>
      </c>
      <c r="K42" s="262">
        <f>'1.Plan Annuel d''opération'!T63</f>
        <v>0</v>
      </c>
      <c r="L42" s="262">
        <f>'1.Plan Annuel d''opération'!U63</f>
        <v>0</v>
      </c>
      <c r="M42" s="262">
        <f>'1.Plan Annuel d''opération'!V63</f>
        <v>0</v>
      </c>
      <c r="N42" s="262">
        <f>'1.Plan Annuel d''opération'!W63</f>
        <v>0</v>
      </c>
      <c r="O42" s="262">
        <f>'1.Plan Annuel d''opération'!X63</f>
        <v>4000</v>
      </c>
      <c r="P42" s="320">
        <f>D42+E42+F42+G42+H42+I42+J42+K42+L42+M42+N42+O42</f>
        <v>4000</v>
      </c>
    </row>
    <row r="43" spans="1:16" ht="26.25" thickBot="1">
      <c r="A43" s="251"/>
      <c r="B43" s="290" t="s">
        <v>127</v>
      </c>
      <c r="C43" s="570" t="s">
        <v>430</v>
      </c>
      <c r="D43" s="262">
        <f>'1.Plan Annuel d''opération'!M64</f>
        <v>0</v>
      </c>
      <c r="E43" s="262">
        <f>'1.Plan Annuel d''opération'!N64</f>
        <v>54600</v>
      </c>
      <c r="F43" s="262">
        <f>'1.Plan Annuel d''opération'!O64</f>
        <v>5000</v>
      </c>
      <c r="G43" s="262">
        <f>'1.Plan Annuel d''opération'!P64</f>
        <v>0</v>
      </c>
      <c r="H43" s="262">
        <f>'1.Plan Annuel d''opération'!Q64</f>
        <v>0</v>
      </c>
      <c r="I43" s="262">
        <f>'1.Plan Annuel d''opération'!R64</f>
        <v>30000</v>
      </c>
      <c r="J43" s="262">
        <f>'1.Plan Annuel d''opération'!S64</f>
        <v>0</v>
      </c>
      <c r="K43" s="262">
        <f>'1.Plan Annuel d''opération'!T64</f>
        <v>0</v>
      </c>
      <c r="L43" s="262">
        <f>'1.Plan Annuel d''opération'!U64</f>
        <v>0</v>
      </c>
      <c r="M43" s="262">
        <f>'1.Plan Annuel d''opération'!V64</f>
        <v>0</v>
      </c>
      <c r="N43" s="262">
        <f>'1.Plan Annuel d''opération'!W64</f>
        <v>0</v>
      </c>
      <c r="O43" s="262">
        <f>'1.Plan Annuel d''opération'!X64</f>
        <v>0</v>
      </c>
      <c r="P43" s="320">
        <f>D43+E43+F43+G43+H43+I43+J43+K43+L43+M43+N43+O43</f>
        <v>89600</v>
      </c>
    </row>
    <row r="44" spans="1:16" ht="13.5" thickBot="1">
      <c r="A44" s="311" t="s">
        <v>469</v>
      </c>
      <c r="B44" s="312"/>
      <c r="C44" s="571"/>
      <c r="D44" s="327">
        <f>D45+D48</f>
        <v>0</v>
      </c>
      <c r="E44" s="327">
        <f aca="true" t="shared" si="13" ref="E44:O44">E45+E48</f>
        <v>0</v>
      </c>
      <c r="F44" s="327">
        <f t="shared" si="13"/>
        <v>0</v>
      </c>
      <c r="G44" s="327">
        <f t="shared" si="13"/>
        <v>0</v>
      </c>
      <c r="H44" s="327">
        <f t="shared" si="13"/>
        <v>0</v>
      </c>
      <c r="I44" s="327">
        <f t="shared" si="13"/>
        <v>0</v>
      </c>
      <c r="J44" s="327">
        <f t="shared" si="13"/>
        <v>0</v>
      </c>
      <c r="K44" s="327">
        <f t="shared" si="13"/>
        <v>0</v>
      </c>
      <c r="L44" s="327">
        <f t="shared" si="13"/>
        <v>0</v>
      </c>
      <c r="M44" s="327">
        <f t="shared" si="13"/>
        <v>0</v>
      </c>
      <c r="N44" s="327">
        <f t="shared" si="13"/>
        <v>0</v>
      </c>
      <c r="O44" s="327">
        <f t="shared" si="13"/>
        <v>0</v>
      </c>
      <c r="P44" s="328">
        <f>SUM(D44:O44)</f>
        <v>0</v>
      </c>
    </row>
    <row r="45" spans="1:16" ht="26.25" thickBot="1">
      <c r="A45" s="249"/>
      <c r="B45" s="252" t="s">
        <v>29</v>
      </c>
      <c r="C45" s="266" t="s">
        <v>458</v>
      </c>
      <c r="D45" s="317">
        <f aca="true" t="shared" si="14" ref="D45:P45">SUM(D46:D47)</f>
        <v>0</v>
      </c>
      <c r="E45" s="317">
        <f t="shared" si="14"/>
        <v>0</v>
      </c>
      <c r="F45" s="317">
        <f t="shared" si="14"/>
        <v>0</v>
      </c>
      <c r="G45" s="317">
        <f t="shared" si="14"/>
        <v>0</v>
      </c>
      <c r="H45" s="317">
        <f t="shared" si="14"/>
        <v>0</v>
      </c>
      <c r="I45" s="317">
        <f t="shared" si="14"/>
        <v>0</v>
      </c>
      <c r="J45" s="317">
        <f t="shared" si="14"/>
        <v>0</v>
      </c>
      <c r="K45" s="317">
        <f t="shared" si="14"/>
        <v>0</v>
      </c>
      <c r="L45" s="317">
        <f t="shared" si="14"/>
        <v>0</v>
      </c>
      <c r="M45" s="317">
        <f t="shared" si="14"/>
        <v>0</v>
      </c>
      <c r="N45" s="317">
        <f t="shared" si="14"/>
        <v>0</v>
      </c>
      <c r="O45" s="317">
        <f t="shared" si="14"/>
        <v>0</v>
      </c>
      <c r="P45" s="318">
        <f t="shared" si="14"/>
        <v>0</v>
      </c>
    </row>
    <row r="46" spans="1:16" s="254" customFormat="1" ht="39" thickBot="1">
      <c r="A46" s="253"/>
      <c r="B46" s="292" t="s">
        <v>34</v>
      </c>
      <c r="C46" s="293" t="s">
        <v>431</v>
      </c>
      <c r="D46" s="329">
        <f>'1.Plan Annuel d''opération'!M76</f>
        <v>0</v>
      </c>
      <c r="E46" s="329">
        <f>'1.Plan Annuel d''opération'!N76</f>
        <v>0</v>
      </c>
      <c r="F46" s="329">
        <f>'1.Plan Annuel d''opération'!O76</f>
        <v>0</v>
      </c>
      <c r="G46" s="329">
        <f>'1.Plan Annuel d''opération'!P76</f>
        <v>0</v>
      </c>
      <c r="H46" s="329">
        <f>'1.Plan Annuel d''opération'!Q76</f>
        <v>0</v>
      </c>
      <c r="I46" s="329">
        <f>'1.Plan Annuel d''opération'!R76</f>
        <v>0</v>
      </c>
      <c r="J46" s="329">
        <f>'1.Plan Annuel d''opération'!S76</f>
        <v>0</v>
      </c>
      <c r="K46" s="329">
        <f>'1.Plan Annuel d''opération'!T76</f>
        <v>0</v>
      </c>
      <c r="L46" s="329">
        <f>'1.Plan Annuel d''opération'!U76</f>
        <v>0</v>
      </c>
      <c r="M46" s="329">
        <f>'1.Plan Annuel d''opération'!V76</f>
        <v>0</v>
      </c>
      <c r="N46" s="329">
        <f>'1.Plan Annuel d''opération'!W76</f>
        <v>0</v>
      </c>
      <c r="O46" s="329">
        <f>'1.Plan Annuel d''opération'!X76</f>
        <v>0</v>
      </c>
      <c r="P46" s="320">
        <f>D46+E46+F46+G46+H46+I46+J46+K46+L46+M46+N46+O46</f>
        <v>0</v>
      </c>
    </row>
    <row r="47" spans="1:16" s="254" customFormat="1" ht="26.25" thickBot="1">
      <c r="A47" s="253"/>
      <c r="B47" s="292" t="s">
        <v>35</v>
      </c>
      <c r="C47" s="294" t="s">
        <v>233</v>
      </c>
      <c r="D47" s="329">
        <f>'1.Plan Annuel d''opération'!M77</f>
        <v>0</v>
      </c>
      <c r="E47" s="329">
        <f>'1.Plan Annuel d''opération'!N77</f>
        <v>0</v>
      </c>
      <c r="F47" s="329">
        <f>'1.Plan Annuel d''opération'!O77</f>
        <v>0</v>
      </c>
      <c r="G47" s="329">
        <f>'1.Plan Annuel d''opération'!P77</f>
        <v>0</v>
      </c>
      <c r="H47" s="329">
        <f>'1.Plan Annuel d''opération'!Q77</f>
        <v>0</v>
      </c>
      <c r="I47" s="329">
        <f>'1.Plan Annuel d''opération'!R77</f>
        <v>0</v>
      </c>
      <c r="J47" s="329">
        <f>'1.Plan Annuel d''opération'!S77</f>
        <v>0</v>
      </c>
      <c r="K47" s="329">
        <f>'1.Plan Annuel d''opération'!T77</f>
        <v>0</v>
      </c>
      <c r="L47" s="329">
        <f>'1.Plan Annuel d''opération'!U77</f>
        <v>0</v>
      </c>
      <c r="M47" s="329">
        <f>'1.Plan Annuel d''opération'!V77</f>
        <v>0</v>
      </c>
      <c r="N47" s="329">
        <f>'1.Plan Annuel d''opération'!W77</f>
        <v>0</v>
      </c>
      <c r="O47" s="329">
        <f>'1.Plan Annuel d''opération'!X77</f>
        <v>0</v>
      </c>
      <c r="P47" s="320">
        <f>D47+E47+F47+G47+H47+I47+J47+K47+L47+M47+N47+O47</f>
        <v>0</v>
      </c>
    </row>
    <row r="48" spans="1:16" ht="26.25" thickBot="1">
      <c r="A48" s="249"/>
      <c r="B48" s="252" t="s">
        <v>43</v>
      </c>
      <c r="C48" s="266" t="s">
        <v>459</v>
      </c>
      <c r="D48" s="317">
        <f>SUM(D49:D50)</f>
        <v>0</v>
      </c>
      <c r="E48" s="317">
        <f aca="true" t="shared" si="15" ref="E48:P48">SUM(E49:E50)</f>
        <v>0</v>
      </c>
      <c r="F48" s="317">
        <f t="shared" si="15"/>
        <v>0</v>
      </c>
      <c r="G48" s="317">
        <f t="shared" si="15"/>
        <v>0</v>
      </c>
      <c r="H48" s="317">
        <f t="shared" si="15"/>
        <v>0</v>
      </c>
      <c r="I48" s="317">
        <f t="shared" si="15"/>
        <v>0</v>
      </c>
      <c r="J48" s="317">
        <f t="shared" si="15"/>
        <v>0</v>
      </c>
      <c r="K48" s="317">
        <f t="shared" si="15"/>
        <v>0</v>
      </c>
      <c r="L48" s="317">
        <f t="shared" si="15"/>
        <v>0</v>
      </c>
      <c r="M48" s="317">
        <f t="shared" si="15"/>
        <v>0</v>
      </c>
      <c r="N48" s="317">
        <f t="shared" si="15"/>
        <v>0</v>
      </c>
      <c r="O48" s="317">
        <f t="shared" si="15"/>
        <v>0</v>
      </c>
      <c r="P48" s="317">
        <f t="shared" si="15"/>
        <v>0</v>
      </c>
    </row>
    <row r="49" spans="1:16" ht="26.25" thickBot="1">
      <c r="A49" s="251"/>
      <c r="B49" s="295" t="s">
        <v>44</v>
      </c>
      <c r="C49" s="296" t="s">
        <v>364</v>
      </c>
      <c r="D49" s="262">
        <f>'1.Plan Annuel d''opération'!M79</f>
        <v>0</v>
      </c>
      <c r="E49" s="262">
        <f>'1.Plan Annuel d''opération'!N79</f>
        <v>0</v>
      </c>
      <c r="F49" s="262">
        <f>'1.Plan Annuel d''opération'!O79</f>
        <v>0</v>
      </c>
      <c r="G49" s="262">
        <f>'1.Plan Annuel d''opération'!P79</f>
        <v>0</v>
      </c>
      <c r="H49" s="262">
        <f>'1.Plan Annuel d''opération'!Q79</f>
        <v>0</v>
      </c>
      <c r="I49" s="262">
        <f>'1.Plan Annuel d''opération'!R79</f>
        <v>0</v>
      </c>
      <c r="J49" s="262">
        <f>'1.Plan Annuel d''opération'!S79</f>
        <v>0</v>
      </c>
      <c r="K49" s="262">
        <f>'1.Plan Annuel d''opération'!T79</f>
        <v>0</v>
      </c>
      <c r="L49" s="262">
        <f>'1.Plan Annuel d''opération'!U79</f>
        <v>0</v>
      </c>
      <c r="M49" s="262">
        <f>'1.Plan Annuel d''opération'!V79</f>
        <v>0</v>
      </c>
      <c r="N49" s="262">
        <f>'1.Plan Annuel d''opération'!W79</f>
        <v>0</v>
      </c>
      <c r="O49" s="262">
        <f>'1.Plan Annuel d''opération'!X79</f>
        <v>0</v>
      </c>
      <c r="P49" s="320">
        <f>D49+E49+F49+G49+H49+I49+J49+K49+L49+M49+N49+O49</f>
        <v>0</v>
      </c>
    </row>
    <row r="50" spans="1:16" ht="25.5">
      <c r="A50" s="350"/>
      <c r="B50" s="359" t="s">
        <v>45</v>
      </c>
      <c r="C50" s="360" t="s">
        <v>363</v>
      </c>
      <c r="D50" s="262">
        <f>'1.Plan Annuel d''opération'!M80</f>
        <v>0</v>
      </c>
      <c r="E50" s="262">
        <f>'1.Plan Annuel d''opération'!N80</f>
        <v>0</v>
      </c>
      <c r="F50" s="262">
        <f>'1.Plan Annuel d''opération'!O80</f>
        <v>0</v>
      </c>
      <c r="G50" s="262">
        <f>'1.Plan Annuel d''opération'!P80</f>
        <v>0</v>
      </c>
      <c r="H50" s="262">
        <f>'1.Plan Annuel d''opération'!Q80</f>
        <v>0</v>
      </c>
      <c r="I50" s="262">
        <f>'1.Plan Annuel d''opération'!R80</f>
        <v>0</v>
      </c>
      <c r="J50" s="262">
        <f>'1.Plan Annuel d''opération'!S80</f>
        <v>0</v>
      </c>
      <c r="K50" s="262">
        <f>'1.Plan Annuel d''opération'!T80</f>
        <v>0</v>
      </c>
      <c r="L50" s="262">
        <f>'1.Plan Annuel d''opération'!U80</f>
        <v>0</v>
      </c>
      <c r="M50" s="262">
        <f>'1.Plan Annuel d''opération'!V80</f>
        <v>0</v>
      </c>
      <c r="N50" s="262">
        <f>'1.Plan Annuel d''opération'!W80</f>
        <v>0</v>
      </c>
      <c r="O50" s="262">
        <f>'1.Plan Annuel d''opération'!X80</f>
        <v>0</v>
      </c>
      <c r="P50" s="320">
        <f>D50+E50+F50+G50+H50+I50+J50+K50+L50+M50+N50+O50</f>
        <v>0</v>
      </c>
    </row>
    <row r="51" spans="1:16" ht="15">
      <c r="A51" s="339" t="s">
        <v>472</v>
      </c>
      <c r="B51" s="340"/>
      <c r="C51" s="341"/>
      <c r="D51" s="315">
        <f>D52+D59</f>
        <v>36100</v>
      </c>
      <c r="E51" s="315">
        <f aca="true" t="shared" si="16" ref="E51:O51">E52+E59</f>
        <v>52900</v>
      </c>
      <c r="F51" s="315">
        <f t="shared" si="16"/>
        <v>494300</v>
      </c>
      <c r="G51" s="315">
        <f t="shared" si="16"/>
        <v>52900</v>
      </c>
      <c r="H51" s="315">
        <f t="shared" si="16"/>
        <v>180000</v>
      </c>
      <c r="I51" s="315">
        <f t="shared" si="16"/>
        <v>325595</v>
      </c>
      <c r="J51" s="315">
        <f t="shared" si="16"/>
        <v>198000</v>
      </c>
      <c r="K51" s="315">
        <f>K52+K59</f>
        <v>33000</v>
      </c>
      <c r="L51" s="315">
        <f t="shared" si="16"/>
        <v>31631.5</v>
      </c>
      <c r="M51" s="315">
        <f t="shared" si="16"/>
        <v>82263</v>
      </c>
      <c r="N51" s="315">
        <f t="shared" si="16"/>
        <v>80263</v>
      </c>
      <c r="O51" s="315">
        <f t="shared" si="16"/>
        <v>28000</v>
      </c>
      <c r="P51" s="347">
        <f>SUM(D51:O51)</f>
        <v>1594952.5</v>
      </c>
    </row>
    <row r="52" spans="1:16" ht="12.75">
      <c r="A52" s="361" t="s">
        <v>244</v>
      </c>
      <c r="B52" s="362"/>
      <c r="C52" s="363"/>
      <c r="D52" s="313">
        <f>D53+D56</f>
        <v>6100</v>
      </c>
      <c r="E52" s="313">
        <f aca="true" t="shared" si="17" ref="E52:O52">E53+E56</f>
        <v>20000</v>
      </c>
      <c r="F52" s="313">
        <f t="shared" si="17"/>
        <v>20000</v>
      </c>
      <c r="G52" s="313">
        <f t="shared" si="17"/>
        <v>20000</v>
      </c>
      <c r="H52" s="313">
        <f t="shared" si="17"/>
        <v>30000</v>
      </c>
      <c r="I52" s="313">
        <f t="shared" si="17"/>
        <v>20000</v>
      </c>
      <c r="J52" s="313">
        <f t="shared" si="17"/>
        <v>18000</v>
      </c>
      <c r="K52" s="313">
        <f>K53+K56</f>
        <v>33000</v>
      </c>
      <c r="L52" s="313">
        <f t="shared" si="17"/>
        <v>31631.5</v>
      </c>
      <c r="M52" s="313">
        <f t="shared" si="17"/>
        <v>57263</v>
      </c>
      <c r="N52" s="313">
        <f t="shared" si="17"/>
        <v>55263</v>
      </c>
      <c r="O52" s="313">
        <f t="shared" si="17"/>
        <v>18000</v>
      </c>
      <c r="P52" s="349">
        <f>SUM(D52:O52)</f>
        <v>329257.5</v>
      </c>
    </row>
    <row r="53" spans="1:16" ht="26.25" thickBot="1">
      <c r="A53" s="337"/>
      <c r="B53" s="354" t="s">
        <v>109</v>
      </c>
      <c r="C53" s="355" t="s">
        <v>460</v>
      </c>
      <c r="D53" s="317">
        <f>SUM(D54:D55)</f>
        <v>0</v>
      </c>
      <c r="E53" s="317">
        <f aca="true" t="shared" si="18" ref="E53:P53">SUM(E54:E55)</f>
        <v>0</v>
      </c>
      <c r="F53" s="317">
        <f t="shared" si="18"/>
        <v>10000</v>
      </c>
      <c r="G53" s="317">
        <f t="shared" si="18"/>
        <v>10000</v>
      </c>
      <c r="H53" s="317">
        <f t="shared" si="18"/>
        <v>10000</v>
      </c>
      <c r="I53" s="317">
        <f t="shared" si="18"/>
        <v>10000</v>
      </c>
      <c r="J53" s="317">
        <f t="shared" si="18"/>
        <v>10000</v>
      </c>
      <c r="K53" s="317">
        <f t="shared" si="18"/>
        <v>25000</v>
      </c>
      <c r="L53" s="317">
        <f t="shared" si="18"/>
        <v>10000</v>
      </c>
      <c r="M53" s="317">
        <f t="shared" si="18"/>
        <v>10000</v>
      </c>
      <c r="N53" s="317">
        <f t="shared" si="18"/>
        <v>10000</v>
      </c>
      <c r="O53" s="317">
        <f t="shared" si="18"/>
        <v>10000</v>
      </c>
      <c r="P53" s="317">
        <f t="shared" si="18"/>
        <v>115000</v>
      </c>
    </row>
    <row r="54" spans="1:16" s="254" customFormat="1" ht="26.25" thickBot="1">
      <c r="A54" s="253"/>
      <c r="B54" s="297" t="s">
        <v>134</v>
      </c>
      <c r="C54" s="298" t="s">
        <v>432</v>
      </c>
      <c r="D54" s="329">
        <f>'1.Plan Annuel d''opération'!M84</f>
        <v>0</v>
      </c>
      <c r="E54" s="329">
        <f>'1.Plan Annuel d''opération'!N84</f>
        <v>0</v>
      </c>
      <c r="F54" s="329">
        <f>'1.Plan Annuel d''opération'!O84</f>
        <v>10000</v>
      </c>
      <c r="G54" s="329">
        <f>'1.Plan Annuel d''opération'!P84</f>
        <v>10000</v>
      </c>
      <c r="H54" s="329">
        <f>'1.Plan Annuel d''opération'!Q84</f>
        <v>10000</v>
      </c>
      <c r="I54" s="329">
        <f>'1.Plan Annuel d''opération'!R84</f>
        <v>10000</v>
      </c>
      <c r="J54" s="329">
        <f>'1.Plan Annuel d''opération'!S84</f>
        <v>10000</v>
      </c>
      <c r="K54" s="329">
        <f>'1.Plan Annuel d''opération'!T84</f>
        <v>10000</v>
      </c>
      <c r="L54" s="329">
        <f>'1.Plan Annuel d''opération'!U84</f>
        <v>10000</v>
      </c>
      <c r="M54" s="329">
        <f>'1.Plan Annuel d''opération'!V84</f>
        <v>10000</v>
      </c>
      <c r="N54" s="329">
        <f>'1.Plan Annuel d''opération'!W84</f>
        <v>10000</v>
      </c>
      <c r="O54" s="329">
        <f>'1.Plan Annuel d''opération'!X84</f>
        <v>10000</v>
      </c>
      <c r="P54" s="320">
        <f>D54+E54+F54+G54+H54+I54+J54+K54+L54+M54+N54+O54</f>
        <v>100000</v>
      </c>
    </row>
    <row r="55" spans="1:16" s="254" customFormat="1" ht="39" thickBot="1">
      <c r="A55" s="253"/>
      <c r="B55" s="297" t="s">
        <v>135</v>
      </c>
      <c r="C55" s="298" t="s">
        <v>433</v>
      </c>
      <c r="D55" s="329">
        <f>'1.Plan Annuel d''opération'!M85</f>
        <v>0</v>
      </c>
      <c r="E55" s="329">
        <f>'1.Plan Annuel d''opération'!N85</f>
        <v>0</v>
      </c>
      <c r="F55" s="329">
        <f>'1.Plan Annuel d''opération'!O85</f>
        <v>0</v>
      </c>
      <c r="G55" s="329">
        <f>'1.Plan Annuel d''opération'!P85</f>
        <v>0</v>
      </c>
      <c r="H55" s="329">
        <f>'1.Plan Annuel d''opération'!Q85</f>
        <v>0</v>
      </c>
      <c r="I55" s="329">
        <f>'1.Plan Annuel d''opération'!R85</f>
        <v>0</v>
      </c>
      <c r="J55" s="329">
        <f>'1.Plan Annuel d''opération'!S85</f>
        <v>0</v>
      </c>
      <c r="K55" s="329">
        <f>'1.Plan Annuel d''opération'!T85</f>
        <v>15000</v>
      </c>
      <c r="L55" s="329">
        <f>'1.Plan Annuel d''opération'!U85</f>
        <v>0</v>
      </c>
      <c r="M55" s="329">
        <f>'1.Plan Annuel d''opération'!V85</f>
        <v>0</v>
      </c>
      <c r="N55" s="329">
        <f>'1.Plan Annuel d''opération'!W85</f>
        <v>0</v>
      </c>
      <c r="O55" s="329">
        <f>'1.Plan Annuel d''opération'!X85</f>
        <v>0</v>
      </c>
      <c r="P55" s="320">
        <f>D55+E55+F55+G55+H55+I55+J55+K55+L55+M55+N55+O55</f>
        <v>15000</v>
      </c>
    </row>
    <row r="56" spans="1:16" ht="39" thickBot="1">
      <c r="A56" s="249"/>
      <c r="B56" s="252" t="s">
        <v>136</v>
      </c>
      <c r="C56" s="266" t="s">
        <v>461</v>
      </c>
      <c r="D56" s="317">
        <f>SUM(D57:D58)</f>
        <v>6100</v>
      </c>
      <c r="E56" s="317">
        <f aca="true" t="shared" si="19" ref="E56:P56">SUM(E57:E58)</f>
        <v>20000</v>
      </c>
      <c r="F56" s="317">
        <f t="shared" si="19"/>
        <v>10000</v>
      </c>
      <c r="G56" s="317">
        <f t="shared" si="19"/>
        <v>10000</v>
      </c>
      <c r="H56" s="317">
        <f t="shared" si="19"/>
        <v>20000</v>
      </c>
      <c r="I56" s="317">
        <f t="shared" si="19"/>
        <v>10000</v>
      </c>
      <c r="J56" s="317">
        <f t="shared" si="19"/>
        <v>8000</v>
      </c>
      <c r="K56" s="317">
        <f t="shared" si="19"/>
        <v>8000</v>
      </c>
      <c r="L56" s="317">
        <f t="shared" si="19"/>
        <v>21631.5</v>
      </c>
      <c r="M56" s="317">
        <f t="shared" si="19"/>
        <v>47263</v>
      </c>
      <c r="N56" s="317">
        <f t="shared" si="19"/>
        <v>45263</v>
      </c>
      <c r="O56" s="317">
        <f t="shared" si="19"/>
        <v>8000</v>
      </c>
      <c r="P56" s="317">
        <f t="shared" si="19"/>
        <v>214257.5</v>
      </c>
    </row>
    <row r="57" spans="1:16" ht="26.25" thickBot="1">
      <c r="A57" s="251"/>
      <c r="B57" s="283" t="s">
        <v>115</v>
      </c>
      <c r="C57" s="299" t="s">
        <v>434</v>
      </c>
      <c r="D57" s="262">
        <f>'1.Plan Annuel d''opération'!M89</f>
        <v>0</v>
      </c>
      <c r="E57" s="262">
        <f>'1.Plan Annuel d''opération'!N89</f>
        <v>0</v>
      </c>
      <c r="F57" s="262">
        <f>'1.Plan Annuel d''opération'!O89</f>
        <v>0</v>
      </c>
      <c r="G57" s="262">
        <f>'1.Plan Annuel d''opération'!P89</f>
        <v>0</v>
      </c>
      <c r="H57" s="262">
        <f>'1.Plan Annuel d''opération'!Q89</f>
        <v>0</v>
      </c>
      <c r="I57" s="262">
        <f>'1.Plan Annuel d''opération'!R89</f>
        <v>0</v>
      </c>
      <c r="J57" s="262">
        <f>'1.Plan Annuel d''opération'!S89</f>
        <v>8000</v>
      </c>
      <c r="K57" s="262">
        <f>'1.Plan Annuel d''opération'!T89</f>
        <v>8000</v>
      </c>
      <c r="L57" s="262">
        <f>'1.Plan Annuel d''opération'!U89</f>
        <v>8000</v>
      </c>
      <c r="M57" s="262">
        <f>'1.Plan Annuel d''opération'!V89</f>
        <v>0</v>
      </c>
      <c r="N57" s="262">
        <f>'1.Plan Annuel d''opération'!W89</f>
        <v>8000</v>
      </c>
      <c r="O57" s="262">
        <f>'1.Plan Annuel d''opération'!X89</f>
        <v>8000</v>
      </c>
      <c r="P57" s="320">
        <f>D57+E57+F57+G57+H57+I57+J57+K57+L57+M57+N57+O57</f>
        <v>40000</v>
      </c>
    </row>
    <row r="58" spans="1:16" ht="39" thickBot="1">
      <c r="A58" s="251"/>
      <c r="B58" s="283" t="s">
        <v>126</v>
      </c>
      <c r="C58" s="299" t="s">
        <v>435</v>
      </c>
      <c r="D58" s="262">
        <f>'1.Plan Annuel d''opération'!M90</f>
        <v>6100</v>
      </c>
      <c r="E58" s="262">
        <f>'1.Plan Annuel d''opération'!N90</f>
        <v>20000</v>
      </c>
      <c r="F58" s="262">
        <f>'1.Plan Annuel d''opération'!O90</f>
        <v>10000</v>
      </c>
      <c r="G58" s="262">
        <f>'1.Plan Annuel d''opération'!P90</f>
        <v>10000</v>
      </c>
      <c r="H58" s="262">
        <f>'1.Plan Annuel d''opération'!Q90</f>
        <v>20000</v>
      </c>
      <c r="I58" s="262">
        <f>'1.Plan Annuel d''opération'!R90</f>
        <v>10000</v>
      </c>
      <c r="J58" s="262">
        <f>'1.Plan Annuel d''opération'!S90</f>
        <v>0</v>
      </c>
      <c r="K58" s="262">
        <f>'1.Plan Annuel d''opération'!T90</f>
        <v>0</v>
      </c>
      <c r="L58" s="262">
        <f>'1.Plan Annuel d''opération'!U90</f>
        <v>13631.5</v>
      </c>
      <c r="M58" s="262">
        <f>'1.Plan Annuel d''opération'!V90</f>
        <v>47263</v>
      </c>
      <c r="N58" s="262">
        <f>'1.Plan Annuel d''opération'!W90</f>
        <v>37263</v>
      </c>
      <c r="O58" s="262">
        <f>'1.Plan Annuel d''opération'!X90</f>
        <v>0</v>
      </c>
      <c r="P58" s="320">
        <f>D58+E58+F58+G58+H58+I58+J58+K58+L58+M58+N58+O58</f>
        <v>174257.5</v>
      </c>
    </row>
    <row r="59" spans="1:16" ht="13.5" thickBot="1">
      <c r="A59" s="311" t="s">
        <v>470</v>
      </c>
      <c r="B59" s="314"/>
      <c r="C59" s="308"/>
      <c r="D59" s="313">
        <f>D60+D65+D68</f>
        <v>30000</v>
      </c>
      <c r="E59" s="313">
        <f aca="true" t="shared" si="20" ref="E59:O59">E60+E65+E68</f>
        <v>32900</v>
      </c>
      <c r="F59" s="313">
        <f t="shared" si="20"/>
        <v>474300</v>
      </c>
      <c r="G59" s="313">
        <f t="shared" si="20"/>
        <v>32900</v>
      </c>
      <c r="H59" s="313">
        <f t="shared" si="20"/>
        <v>150000</v>
      </c>
      <c r="I59" s="313">
        <f t="shared" si="20"/>
        <v>305595</v>
      </c>
      <c r="J59" s="313">
        <f t="shared" si="20"/>
        <v>180000</v>
      </c>
      <c r="K59" s="313">
        <f t="shared" si="20"/>
        <v>0</v>
      </c>
      <c r="L59" s="313">
        <f t="shared" si="20"/>
        <v>0</v>
      </c>
      <c r="M59" s="313">
        <f t="shared" si="20"/>
        <v>25000</v>
      </c>
      <c r="N59" s="313">
        <f t="shared" si="20"/>
        <v>25000</v>
      </c>
      <c r="O59" s="313">
        <f t="shared" si="20"/>
        <v>10000</v>
      </c>
      <c r="P59" s="330">
        <f>SUM(D59:O59)</f>
        <v>1265695</v>
      </c>
    </row>
    <row r="60" spans="1:16" ht="26.25" thickBot="1">
      <c r="A60" s="249"/>
      <c r="B60" s="252" t="s">
        <v>113</v>
      </c>
      <c r="C60" s="266" t="s">
        <v>410</v>
      </c>
      <c r="D60" s="317">
        <f>SUM(D61:D64)</f>
        <v>30000</v>
      </c>
      <c r="E60" s="317">
        <f aca="true" t="shared" si="21" ref="E60:P60">SUM(E61:E64)</f>
        <v>0</v>
      </c>
      <c r="F60" s="317">
        <f t="shared" si="21"/>
        <v>0</v>
      </c>
      <c r="G60" s="317">
        <f t="shared" si="21"/>
        <v>0</v>
      </c>
      <c r="H60" s="317">
        <f t="shared" si="21"/>
        <v>0</v>
      </c>
      <c r="I60" s="317">
        <f t="shared" si="21"/>
        <v>0</v>
      </c>
      <c r="J60" s="317">
        <f t="shared" si="21"/>
        <v>155000</v>
      </c>
      <c r="K60" s="317">
        <f t="shared" si="21"/>
        <v>0</v>
      </c>
      <c r="L60" s="317">
        <f t="shared" si="21"/>
        <v>0</v>
      </c>
      <c r="M60" s="317">
        <f t="shared" si="21"/>
        <v>25000</v>
      </c>
      <c r="N60" s="317">
        <f t="shared" si="21"/>
        <v>0</v>
      </c>
      <c r="O60" s="317">
        <f t="shared" si="21"/>
        <v>10000</v>
      </c>
      <c r="P60" s="317">
        <f t="shared" si="21"/>
        <v>220000</v>
      </c>
    </row>
    <row r="61" spans="1:16" s="254" customFormat="1" ht="15.75" customHeight="1" thickBot="1">
      <c r="A61" s="253"/>
      <c r="B61" s="297" t="s">
        <v>116</v>
      </c>
      <c r="C61" s="299" t="s">
        <v>236</v>
      </c>
      <c r="D61" s="329">
        <f>'1.Plan Annuel d''opération'!M100</f>
        <v>30000</v>
      </c>
      <c r="E61" s="329">
        <f>'1.Plan Annuel d''opération'!N100</f>
        <v>0</v>
      </c>
      <c r="F61" s="329">
        <f>'1.Plan Annuel d''opération'!O100</f>
        <v>0</v>
      </c>
      <c r="G61" s="329">
        <f>'1.Plan Annuel d''opération'!P100</f>
        <v>0</v>
      </c>
      <c r="H61" s="329">
        <f>'1.Plan Annuel d''opération'!Q100</f>
        <v>0</v>
      </c>
      <c r="I61" s="329">
        <f>'1.Plan Annuel d''opération'!R100</f>
        <v>0</v>
      </c>
      <c r="J61" s="329">
        <f>'1.Plan Annuel d''opération'!S100</f>
        <v>0</v>
      </c>
      <c r="K61" s="329">
        <f>'1.Plan Annuel d''opération'!T100</f>
        <v>0</v>
      </c>
      <c r="L61" s="329">
        <f>'1.Plan Annuel d''opération'!U100</f>
        <v>0</v>
      </c>
      <c r="M61" s="329">
        <f>'1.Plan Annuel d''opération'!V100</f>
        <v>0</v>
      </c>
      <c r="N61" s="329">
        <f>'1.Plan Annuel d''opération'!W100</f>
        <v>0</v>
      </c>
      <c r="O61" s="329">
        <f>'1.Plan Annuel d''opération'!X100</f>
        <v>10000</v>
      </c>
      <c r="P61" s="320">
        <f>D61+E61+F61+G61+H61+I61+J61+K61+L61+M61+N61+O61</f>
        <v>40000</v>
      </c>
    </row>
    <row r="62" spans="1:16" s="254" customFormat="1" ht="15.75" customHeight="1" thickBot="1">
      <c r="A62" s="253"/>
      <c r="B62" s="297" t="s">
        <v>132</v>
      </c>
      <c r="C62" s="299" t="s">
        <v>436</v>
      </c>
      <c r="D62" s="329">
        <f>'1.Plan Annuel d''opération'!M106</f>
        <v>0</v>
      </c>
      <c r="E62" s="329">
        <f>'1.Plan Annuel d''opération'!N106</f>
        <v>0</v>
      </c>
      <c r="F62" s="329">
        <f>'1.Plan Annuel d''opération'!O106</f>
        <v>0</v>
      </c>
      <c r="G62" s="329">
        <f>'1.Plan Annuel d''opération'!P106</f>
        <v>0</v>
      </c>
      <c r="H62" s="329">
        <f>'1.Plan Annuel d''opération'!Q106</f>
        <v>0</v>
      </c>
      <c r="I62" s="329">
        <f>'1.Plan Annuel d''opération'!R106</f>
        <v>0</v>
      </c>
      <c r="J62" s="329">
        <f>'1.Plan Annuel d''opération'!S106</f>
        <v>155000</v>
      </c>
      <c r="K62" s="329">
        <f>'1.Plan Annuel d''opération'!T106</f>
        <v>0</v>
      </c>
      <c r="L62" s="329">
        <f>'1.Plan Annuel d''opération'!U106</f>
        <v>0</v>
      </c>
      <c r="M62" s="329">
        <f>'1.Plan Annuel d''opération'!V106</f>
        <v>0</v>
      </c>
      <c r="N62" s="329">
        <f>'1.Plan Annuel d''opération'!W106</f>
        <v>0</v>
      </c>
      <c r="O62" s="329">
        <f>'1.Plan Annuel d''opération'!X106</f>
        <v>0</v>
      </c>
      <c r="P62" s="320">
        <f>D62+E62+F62+G62+H62+I62+J62+K62+L62+M62+N62+O62</f>
        <v>155000</v>
      </c>
    </row>
    <row r="63" spans="1:16" s="254" customFormat="1" ht="12.75" customHeight="1" thickBot="1">
      <c r="A63" s="253"/>
      <c r="B63" s="300" t="s">
        <v>137</v>
      </c>
      <c r="C63" s="299" t="s">
        <v>437</v>
      </c>
      <c r="D63" s="329">
        <f>'1.Plan Annuel d''opération'!M109</f>
        <v>0</v>
      </c>
      <c r="E63" s="329">
        <f>'1.Plan Annuel d''opération'!N109</f>
        <v>0</v>
      </c>
      <c r="F63" s="329">
        <f>'1.Plan Annuel d''opération'!O109</f>
        <v>0</v>
      </c>
      <c r="G63" s="329">
        <f>'1.Plan Annuel d''opération'!P109</f>
        <v>0</v>
      </c>
      <c r="H63" s="329">
        <f>'1.Plan Annuel d''opération'!Q109</f>
        <v>0</v>
      </c>
      <c r="I63" s="329">
        <f>'1.Plan Annuel d''opération'!R109</f>
        <v>0</v>
      </c>
      <c r="J63" s="329">
        <f>'1.Plan Annuel d''opération'!S109</f>
        <v>0</v>
      </c>
      <c r="K63" s="329">
        <f>'1.Plan Annuel d''opération'!T109</f>
        <v>0</v>
      </c>
      <c r="L63" s="329">
        <f>'1.Plan Annuel d''opération'!U109</f>
        <v>0</v>
      </c>
      <c r="M63" s="329">
        <f>'1.Plan Annuel d''opération'!V109</f>
        <v>25000</v>
      </c>
      <c r="N63" s="329">
        <f>'1.Plan Annuel d''opération'!W109</f>
        <v>0</v>
      </c>
      <c r="O63" s="329">
        <f>'1.Plan Annuel d''opération'!X109</f>
        <v>0</v>
      </c>
      <c r="P63" s="320">
        <f>D63+E63+F63+G63+H63+I63+J63+K63+L63+M63+N63+O63</f>
        <v>25000</v>
      </c>
    </row>
    <row r="64" spans="1:16" s="254" customFormat="1" ht="26.25" hidden="1" thickBot="1">
      <c r="A64" s="253"/>
      <c r="B64" s="300" t="s">
        <v>213</v>
      </c>
      <c r="C64" s="299" t="s">
        <v>438</v>
      </c>
      <c r="D64" s="329">
        <f>'1.Plan Annuel d''opération'!M110</f>
        <v>0</v>
      </c>
      <c r="E64" s="329">
        <f>'1.Plan Annuel d''opération'!N110</f>
        <v>0</v>
      </c>
      <c r="F64" s="329">
        <f>'1.Plan Annuel d''opération'!O110</f>
        <v>0</v>
      </c>
      <c r="G64" s="329">
        <f>'1.Plan Annuel d''opération'!P110</f>
        <v>0</v>
      </c>
      <c r="H64" s="329">
        <f>'1.Plan Annuel d''opération'!Q110</f>
        <v>0</v>
      </c>
      <c r="I64" s="329">
        <f>'1.Plan Annuel d''opération'!R110</f>
        <v>0</v>
      </c>
      <c r="J64" s="329">
        <f>'1.Plan Annuel d''opération'!S110</f>
        <v>0</v>
      </c>
      <c r="K64" s="329">
        <f>'1.Plan Annuel d''opération'!T110</f>
        <v>0</v>
      </c>
      <c r="L64" s="329">
        <f>'1.Plan Annuel d''opération'!U110</f>
        <v>0</v>
      </c>
      <c r="M64" s="329">
        <f>'1.Plan Annuel d''opération'!V110</f>
        <v>0</v>
      </c>
      <c r="N64" s="329">
        <f>'1.Plan Annuel d''opération'!W110</f>
        <v>0</v>
      </c>
      <c r="O64" s="329">
        <f>'1.Plan Annuel d''opération'!X110</f>
        <v>0</v>
      </c>
      <c r="P64" s="320">
        <f>D64+E64+F64+G64+H64+I64+J64+K64+L64+M64+N64+O64</f>
        <v>0</v>
      </c>
    </row>
    <row r="65" spans="1:16" ht="26.25" thickBot="1">
      <c r="A65" s="249"/>
      <c r="B65" s="252" t="s">
        <v>114</v>
      </c>
      <c r="C65" s="266" t="s">
        <v>462</v>
      </c>
      <c r="D65" s="317">
        <f>SUM(D66:D67)</f>
        <v>0</v>
      </c>
      <c r="E65" s="317">
        <f aca="true" t="shared" si="22" ref="E65:P65">SUM(E66:E67)</f>
        <v>0</v>
      </c>
      <c r="F65" s="317">
        <f t="shared" si="22"/>
        <v>50000</v>
      </c>
      <c r="G65" s="317">
        <f t="shared" si="22"/>
        <v>0</v>
      </c>
      <c r="H65" s="317">
        <f t="shared" si="22"/>
        <v>150000</v>
      </c>
      <c r="I65" s="317">
        <f t="shared" si="22"/>
        <v>0</v>
      </c>
      <c r="J65" s="317">
        <f t="shared" si="22"/>
        <v>0</v>
      </c>
      <c r="K65" s="317">
        <f t="shared" si="22"/>
        <v>0</v>
      </c>
      <c r="L65" s="317">
        <f t="shared" si="22"/>
        <v>0</v>
      </c>
      <c r="M65" s="317">
        <f t="shared" si="22"/>
        <v>0</v>
      </c>
      <c r="N65" s="317">
        <f t="shared" si="22"/>
        <v>0</v>
      </c>
      <c r="O65" s="317">
        <f t="shared" si="22"/>
        <v>0</v>
      </c>
      <c r="P65" s="317">
        <f t="shared" si="22"/>
        <v>200000</v>
      </c>
    </row>
    <row r="66" spans="1:16" s="254" customFormat="1" ht="26.25" thickBot="1">
      <c r="A66" s="253"/>
      <c r="B66" s="297" t="s">
        <v>117</v>
      </c>
      <c r="C66" s="301" t="s">
        <v>439</v>
      </c>
      <c r="D66" s="331">
        <f>'1.Plan Annuel d''opération'!M112</f>
        <v>0</v>
      </c>
      <c r="E66" s="331">
        <f>'1.Plan Annuel d''opération'!N112</f>
        <v>0</v>
      </c>
      <c r="F66" s="331">
        <f>'1.Plan Annuel d''opération'!O112</f>
        <v>50000</v>
      </c>
      <c r="G66" s="331">
        <f>'1.Plan Annuel d''opération'!P112</f>
        <v>0</v>
      </c>
      <c r="H66" s="331">
        <f>'1.Plan Annuel d''opération'!Q112</f>
        <v>0</v>
      </c>
      <c r="I66" s="331">
        <f>'1.Plan Annuel d''opération'!R112</f>
        <v>0</v>
      </c>
      <c r="J66" s="331">
        <f>'1.Plan Annuel d''opération'!S112</f>
        <v>0</v>
      </c>
      <c r="K66" s="331">
        <f>'1.Plan Annuel d''opération'!T112</f>
        <v>0</v>
      </c>
      <c r="L66" s="331">
        <f>'1.Plan Annuel d''opération'!U112</f>
        <v>0</v>
      </c>
      <c r="M66" s="331">
        <f>'1.Plan Annuel d''opération'!V112</f>
        <v>0</v>
      </c>
      <c r="N66" s="331">
        <f>'1.Plan Annuel d''opération'!W112</f>
        <v>0</v>
      </c>
      <c r="O66" s="331">
        <f>'1.Plan Annuel d''opération'!X112</f>
        <v>0</v>
      </c>
      <c r="P66" s="320">
        <f>D66+E66+F66+G66+H66+I66+J66+K66+L66+M66+N66+O66</f>
        <v>50000</v>
      </c>
    </row>
    <row r="67" spans="1:16" s="254" customFormat="1" ht="13.5" thickBot="1">
      <c r="A67" s="253"/>
      <c r="B67" s="300" t="s">
        <v>133</v>
      </c>
      <c r="C67" s="301" t="s">
        <v>440</v>
      </c>
      <c r="D67" s="331">
        <f>'1.Plan Annuel d''opération'!M113</f>
        <v>0</v>
      </c>
      <c r="E67" s="331">
        <f>'1.Plan Annuel d''opération'!N113</f>
        <v>0</v>
      </c>
      <c r="F67" s="331">
        <f>'1.Plan Annuel d''opération'!O113</f>
        <v>0</v>
      </c>
      <c r="G67" s="331">
        <f>'1.Plan Annuel d''opération'!P113</f>
        <v>0</v>
      </c>
      <c r="H67" s="331">
        <f>'1.Plan Annuel d''opération'!Q113</f>
        <v>150000</v>
      </c>
      <c r="I67" s="331">
        <f>'1.Plan Annuel d''opération'!R113</f>
        <v>0</v>
      </c>
      <c r="J67" s="331">
        <f>'1.Plan Annuel d''opération'!S113</f>
        <v>0</v>
      </c>
      <c r="K67" s="331">
        <f>'1.Plan Annuel d''opération'!T113</f>
        <v>0</v>
      </c>
      <c r="L67" s="331">
        <f>'1.Plan Annuel d''opération'!U113</f>
        <v>0</v>
      </c>
      <c r="M67" s="331">
        <f>'1.Plan Annuel d''opération'!V113</f>
        <v>0</v>
      </c>
      <c r="N67" s="331">
        <f>'1.Plan Annuel d''opération'!W113</f>
        <v>0</v>
      </c>
      <c r="O67" s="332">
        <f>'1.Plan Annuel d''opération'!X113</f>
        <v>0</v>
      </c>
      <c r="P67" s="320">
        <f>D67+E67+F67+G67+H67+I67+J67+K67+L67+M67+N67+O67</f>
        <v>150000</v>
      </c>
    </row>
    <row r="68" spans="1:16" ht="39" thickBot="1">
      <c r="A68" s="249"/>
      <c r="B68" s="252" t="s">
        <v>139</v>
      </c>
      <c r="C68" s="266" t="s">
        <v>463</v>
      </c>
      <c r="D68" s="317">
        <f aca="true" t="shared" si="23" ref="D68:P68">SUM(D70:D88)</f>
        <v>0</v>
      </c>
      <c r="E68" s="317">
        <f t="shared" si="23"/>
        <v>32900</v>
      </c>
      <c r="F68" s="317">
        <f t="shared" si="23"/>
        <v>424300</v>
      </c>
      <c r="G68" s="317">
        <f t="shared" si="23"/>
        <v>32900</v>
      </c>
      <c r="H68" s="317">
        <f t="shared" si="23"/>
        <v>0</v>
      </c>
      <c r="I68" s="317">
        <f t="shared" si="23"/>
        <v>305595</v>
      </c>
      <c r="J68" s="317">
        <f t="shared" si="23"/>
        <v>25000</v>
      </c>
      <c r="K68" s="317">
        <f t="shared" si="23"/>
        <v>0</v>
      </c>
      <c r="L68" s="317">
        <f t="shared" si="23"/>
        <v>0</v>
      </c>
      <c r="M68" s="317">
        <f t="shared" si="23"/>
        <v>0</v>
      </c>
      <c r="N68" s="317">
        <f t="shared" si="23"/>
        <v>25000</v>
      </c>
      <c r="O68" s="317">
        <f t="shared" si="23"/>
        <v>0</v>
      </c>
      <c r="P68" s="317">
        <f t="shared" si="23"/>
        <v>845695</v>
      </c>
    </row>
    <row r="69" spans="1:16" ht="26.25" customHeight="1" hidden="1" thickBot="1">
      <c r="A69" s="387"/>
      <c r="B69" s="78" t="s">
        <v>141</v>
      </c>
      <c r="C69" s="79" t="s">
        <v>411</v>
      </c>
      <c r="D69" s="262">
        <v>0</v>
      </c>
      <c r="E69" s="262">
        <v>0</v>
      </c>
      <c r="F69" s="262">
        <v>0</v>
      </c>
      <c r="G69" s="262">
        <v>0</v>
      </c>
      <c r="H69" s="262">
        <v>0</v>
      </c>
      <c r="I69" s="262">
        <v>0</v>
      </c>
      <c r="J69" s="262"/>
      <c r="K69" s="262"/>
      <c r="L69" s="262"/>
      <c r="M69" s="262"/>
      <c r="N69" s="262"/>
      <c r="O69" s="262"/>
      <c r="P69" s="320">
        <f aca="true" t="shared" si="24" ref="P69:P88">D69+E69+F69+G69+H69+I69+J69+K69+L69+M69+N69+O69</f>
        <v>0</v>
      </c>
    </row>
    <row r="70" spans="1:16" ht="26.25" thickBot="1">
      <c r="A70" s="387"/>
      <c r="B70" s="302" t="s">
        <v>142</v>
      </c>
      <c r="C70" s="282" t="s">
        <v>441</v>
      </c>
      <c r="D70" s="262">
        <f>'1.Plan Annuel d''opération'!M116</f>
        <v>0</v>
      </c>
      <c r="E70" s="262">
        <f>'1.Plan Annuel d''opération'!N116</f>
        <v>0</v>
      </c>
      <c r="F70" s="262">
        <f>'1.Plan Annuel d''opération'!O116</f>
        <v>0</v>
      </c>
      <c r="G70" s="262">
        <f>'1.Plan Annuel d''opération'!P116</f>
        <v>0</v>
      </c>
      <c r="H70" s="262">
        <f>'1.Plan Annuel d''opération'!Q116</f>
        <v>0</v>
      </c>
      <c r="I70" s="262">
        <f>'1.Plan Annuel d''opération'!R116</f>
        <v>0</v>
      </c>
      <c r="J70" s="262">
        <f>'1.Plan Annuel d''opération'!S116</f>
        <v>0</v>
      </c>
      <c r="K70" s="262">
        <f>'1.Plan Annuel d''opération'!T116</f>
        <v>0</v>
      </c>
      <c r="L70" s="262">
        <f>'1.Plan Annuel d''opération'!U116</f>
        <v>0</v>
      </c>
      <c r="M70" s="262">
        <f>'1.Plan Annuel d''opération'!V116</f>
        <v>0</v>
      </c>
      <c r="N70" s="262">
        <f>'1.Plan Annuel d''opération'!W116</f>
        <v>0</v>
      </c>
      <c r="O70" s="262">
        <f>'1.Plan Annuel d''opération'!X116</f>
        <v>0</v>
      </c>
      <c r="P70" s="320">
        <f t="shared" si="24"/>
        <v>0</v>
      </c>
    </row>
    <row r="71" spans="1:16" ht="26.25" thickBot="1">
      <c r="A71" s="387"/>
      <c r="B71" s="302" t="s">
        <v>143</v>
      </c>
      <c r="C71" s="282" t="s">
        <v>442</v>
      </c>
      <c r="D71" s="262">
        <f>'1.Plan Annuel d''opération'!M117</f>
        <v>0</v>
      </c>
      <c r="E71" s="262">
        <f>'1.Plan Annuel d''opération'!N117</f>
        <v>0</v>
      </c>
      <c r="F71" s="262">
        <f>'1.Plan Annuel d''opération'!O117</f>
        <v>0</v>
      </c>
      <c r="G71" s="262">
        <f>'1.Plan Annuel d''opération'!P117</f>
        <v>0</v>
      </c>
      <c r="H71" s="262">
        <f>'1.Plan Annuel d''opération'!Q117</f>
        <v>0</v>
      </c>
      <c r="I71" s="262">
        <f>'1.Plan Annuel d''opération'!R117</f>
        <v>0</v>
      </c>
      <c r="J71" s="262">
        <f>'1.Plan Annuel d''opération'!S117</f>
        <v>0</v>
      </c>
      <c r="K71" s="262">
        <f>'1.Plan Annuel d''opération'!T117</f>
        <v>0</v>
      </c>
      <c r="L71" s="262">
        <f>'1.Plan Annuel d''opération'!U117</f>
        <v>0</v>
      </c>
      <c r="M71" s="262">
        <f>'1.Plan Annuel d''opération'!V117</f>
        <v>0</v>
      </c>
      <c r="N71" s="262">
        <f>'1.Plan Annuel d''opération'!W117</f>
        <v>0</v>
      </c>
      <c r="O71" s="262">
        <f>'1.Plan Annuel d''opération'!X117</f>
        <v>0</v>
      </c>
      <c r="P71" s="320">
        <f t="shared" si="24"/>
        <v>0</v>
      </c>
    </row>
    <row r="72" spans="1:16" ht="26.25" thickBot="1">
      <c r="A72" s="251"/>
      <c r="B72" s="302" t="s">
        <v>144</v>
      </c>
      <c r="C72" s="282" t="s">
        <v>443</v>
      </c>
      <c r="D72" s="262">
        <f>'1.Plan Annuel d''opération'!M118</f>
        <v>0</v>
      </c>
      <c r="E72" s="262">
        <f>'1.Plan Annuel d''opération'!N118</f>
        <v>0</v>
      </c>
      <c r="F72" s="262">
        <f>'1.Plan Annuel d''opération'!O118</f>
        <v>0</v>
      </c>
      <c r="G72" s="262">
        <f>'1.Plan Annuel d''opération'!P118</f>
        <v>0</v>
      </c>
      <c r="H72" s="262">
        <f>'1.Plan Annuel d''opération'!Q118</f>
        <v>0</v>
      </c>
      <c r="I72" s="262">
        <f>'1.Plan Annuel d''opération'!R118</f>
        <v>0</v>
      </c>
      <c r="J72" s="262">
        <f>'1.Plan Annuel d''opération'!S118</f>
        <v>0</v>
      </c>
      <c r="K72" s="262">
        <f>'1.Plan Annuel d''opération'!T118</f>
        <v>0</v>
      </c>
      <c r="L72" s="262">
        <f>'1.Plan Annuel d''opération'!U118</f>
        <v>0</v>
      </c>
      <c r="M72" s="262">
        <f>'1.Plan Annuel d''opération'!V118</f>
        <v>0</v>
      </c>
      <c r="N72" s="262">
        <f>'1.Plan Annuel d''opération'!W118</f>
        <v>0</v>
      </c>
      <c r="O72" s="262">
        <f>'1.Plan Annuel d''opération'!X118</f>
        <v>0</v>
      </c>
      <c r="P72" s="320">
        <f t="shared" si="24"/>
        <v>0</v>
      </c>
    </row>
    <row r="73" spans="1:16" ht="26.25" thickBot="1">
      <c r="A73" s="251"/>
      <c r="B73" s="302" t="s">
        <v>145</v>
      </c>
      <c r="C73" s="282" t="s">
        <v>444</v>
      </c>
      <c r="D73" s="262">
        <f>'1.Plan Annuel d''opération'!M119</f>
        <v>0</v>
      </c>
      <c r="E73" s="262">
        <f>'1.Plan Annuel d''opération'!N119</f>
        <v>0</v>
      </c>
      <c r="F73" s="262">
        <f>'1.Plan Annuel d''opération'!O119</f>
        <v>0</v>
      </c>
      <c r="G73" s="262">
        <f>'1.Plan Annuel d''opération'!P119</f>
        <v>0</v>
      </c>
      <c r="H73" s="262">
        <f>'1.Plan Annuel d''opération'!Q119</f>
        <v>0</v>
      </c>
      <c r="I73" s="262">
        <f>'1.Plan Annuel d''opération'!R119</f>
        <v>0</v>
      </c>
      <c r="J73" s="262">
        <f>'1.Plan Annuel d''opération'!S119</f>
        <v>0</v>
      </c>
      <c r="K73" s="262">
        <f>'1.Plan Annuel d''opération'!T119</f>
        <v>0</v>
      </c>
      <c r="L73" s="262">
        <f>'1.Plan Annuel d''opération'!U119</f>
        <v>0</v>
      </c>
      <c r="M73" s="262">
        <f>'1.Plan Annuel d''opération'!V119</f>
        <v>0</v>
      </c>
      <c r="N73" s="262">
        <f>'1.Plan Annuel d''opération'!W119</f>
        <v>0</v>
      </c>
      <c r="O73" s="262">
        <f>'1.Plan Annuel d''opération'!X119</f>
        <v>0</v>
      </c>
      <c r="P73" s="320">
        <f t="shared" si="24"/>
        <v>0</v>
      </c>
    </row>
    <row r="74" spans="1:16" ht="26.25" thickBot="1">
      <c r="A74" s="251"/>
      <c r="B74" s="302" t="s">
        <v>261</v>
      </c>
      <c r="C74" s="282" t="s">
        <v>260</v>
      </c>
      <c r="D74" s="262">
        <f>'1.Plan Annuel d''opération'!M125</f>
        <v>0</v>
      </c>
      <c r="E74" s="262">
        <f>'1.Plan Annuel d''opération'!N125</f>
        <v>0</v>
      </c>
      <c r="F74" s="262">
        <f>'1.Plan Annuel d''opération'!O125</f>
        <v>0</v>
      </c>
      <c r="G74" s="262">
        <f>'1.Plan Annuel d''opération'!P125</f>
        <v>0</v>
      </c>
      <c r="H74" s="262">
        <f>'1.Plan Annuel d''opération'!Q125</f>
        <v>0</v>
      </c>
      <c r="I74" s="262">
        <v>25000</v>
      </c>
      <c r="J74" s="262">
        <f>'1.Plan Annuel d''opération'!S125</f>
        <v>0</v>
      </c>
      <c r="K74" s="262">
        <f>'1.Plan Annuel d''opération'!T125</f>
        <v>0</v>
      </c>
      <c r="L74" s="262">
        <f>'1.Plan Annuel d''opération'!U125</f>
        <v>0</v>
      </c>
      <c r="M74" s="262">
        <f>'1.Plan Annuel d''opération'!V125</f>
        <v>0</v>
      </c>
      <c r="N74" s="262">
        <v>25000</v>
      </c>
      <c r="O74" s="262">
        <f>'1.Plan Annuel d''opération'!X125</f>
        <v>0</v>
      </c>
      <c r="P74" s="320">
        <f t="shared" si="24"/>
        <v>50000</v>
      </c>
    </row>
    <row r="75" spans="1:16" ht="39" hidden="1" thickBot="1">
      <c r="A75" s="251"/>
      <c r="B75" s="302" t="s">
        <v>261</v>
      </c>
      <c r="C75" s="303" t="s">
        <v>412</v>
      </c>
      <c r="D75" s="262">
        <f>'1.Plan Annuel d''opération'!M126</f>
        <v>0</v>
      </c>
      <c r="E75" s="262">
        <f>'1.Plan Annuel d''opération'!N126</f>
        <v>0</v>
      </c>
      <c r="F75" s="262">
        <f>'1.Plan Annuel d''opération'!O126</f>
        <v>0</v>
      </c>
      <c r="G75" s="262">
        <f>'1.Plan Annuel d''opération'!P126</f>
        <v>0</v>
      </c>
      <c r="H75" s="262">
        <f>'1.Plan Annuel d''opération'!Q126</f>
        <v>0</v>
      </c>
      <c r="I75" s="262">
        <f>'1.Plan Annuel d''opération'!R126</f>
        <v>0</v>
      </c>
      <c r="J75" s="262">
        <f>'1.Plan Annuel d''opération'!S126</f>
        <v>0</v>
      </c>
      <c r="K75" s="262">
        <f>'1.Plan Annuel d''opération'!T126</f>
        <v>0</v>
      </c>
      <c r="L75" s="262">
        <f>'1.Plan Annuel d''opération'!U126</f>
        <v>0</v>
      </c>
      <c r="M75" s="262">
        <f>'1.Plan Annuel d''opération'!V126</f>
        <v>0</v>
      </c>
      <c r="N75" s="262">
        <f>'1.Plan Annuel d''opération'!W126</f>
        <v>0</v>
      </c>
      <c r="O75" s="262">
        <f>'1.Plan Annuel d''opération'!X126</f>
        <v>0</v>
      </c>
      <c r="P75" s="320">
        <f t="shared" si="24"/>
        <v>0</v>
      </c>
    </row>
    <row r="76" spans="1:16" ht="26.25" thickBot="1">
      <c r="A76" s="387"/>
      <c r="B76" s="304" t="s">
        <v>542</v>
      </c>
      <c r="C76" s="282" t="s">
        <v>546</v>
      </c>
      <c r="D76" s="112">
        <v>0</v>
      </c>
      <c r="E76" s="14">
        <f>'1.Plan Annuel d''opération'!N128</f>
        <v>32900</v>
      </c>
      <c r="F76" s="14">
        <f>'1.Plan Annuel d''opération'!O128</f>
        <v>32900</v>
      </c>
      <c r="G76" s="14">
        <f>'1.Plan Annuel d''opération'!P128</f>
        <v>32900</v>
      </c>
      <c r="H76" s="112">
        <v>0</v>
      </c>
      <c r="I76" s="112">
        <v>0</v>
      </c>
      <c r="J76" s="112">
        <f>'1.Plan Annuel d''opération'!S128</f>
        <v>0</v>
      </c>
      <c r="K76" s="112">
        <f>'1.Plan Annuel d''opération'!T128</f>
        <v>0</v>
      </c>
      <c r="L76" s="112">
        <f>'1.Plan Annuel d''opération'!U128</f>
        <v>0</v>
      </c>
      <c r="M76" s="112">
        <f>'1.Plan Annuel d''opération'!V128</f>
        <v>0</v>
      </c>
      <c r="N76" s="112">
        <f>'1.Plan Annuel d''opération'!W128</f>
        <v>0</v>
      </c>
      <c r="O76" s="112">
        <f>'1.Plan Annuel d''opération'!X128</f>
        <v>0</v>
      </c>
      <c r="P76" s="320">
        <f t="shared" si="24"/>
        <v>98700</v>
      </c>
    </row>
    <row r="77" spans="1:16" ht="24.75" customHeight="1" thickBot="1">
      <c r="A77" s="387"/>
      <c r="B77" s="559" t="s">
        <v>562</v>
      </c>
      <c r="C77" s="370" t="s">
        <v>551</v>
      </c>
      <c r="D77" s="14"/>
      <c r="E77" s="14"/>
      <c r="F77" s="14">
        <f>'1.Plan Annuel d''opération'!O136</f>
        <v>95000</v>
      </c>
      <c r="G77" s="441"/>
      <c r="H77" s="483"/>
      <c r="I77" s="14"/>
      <c r="J77" s="112">
        <v>0</v>
      </c>
      <c r="K77" s="112">
        <v>0</v>
      </c>
      <c r="L77" s="112">
        <v>0</v>
      </c>
      <c r="M77" s="112">
        <v>0</v>
      </c>
      <c r="N77" s="112">
        <v>0</v>
      </c>
      <c r="O77" s="14"/>
      <c r="P77" s="320">
        <f t="shared" si="24"/>
        <v>95000</v>
      </c>
    </row>
    <row r="78" spans="1:16" ht="23.25" customHeight="1" thickBot="1">
      <c r="A78" s="387"/>
      <c r="B78" s="559" t="s">
        <v>567</v>
      </c>
      <c r="C78" s="370" t="s">
        <v>552</v>
      </c>
      <c r="D78" s="14"/>
      <c r="E78" s="14"/>
      <c r="F78" s="14">
        <f>'1.Plan Annuel d''opération'!O137</f>
        <v>15000</v>
      </c>
      <c r="G78" s="441"/>
      <c r="H78" s="483"/>
      <c r="I78" s="14"/>
      <c r="J78" s="112">
        <v>0</v>
      </c>
      <c r="K78" s="112">
        <v>0</v>
      </c>
      <c r="L78" s="112">
        <v>0</v>
      </c>
      <c r="M78" s="112">
        <v>0</v>
      </c>
      <c r="N78" s="112">
        <v>0</v>
      </c>
      <c r="O78" s="14"/>
      <c r="P78" s="320">
        <f t="shared" si="24"/>
        <v>15000</v>
      </c>
    </row>
    <row r="79" spans="1:16" ht="24" customHeight="1" thickBot="1">
      <c r="A79" s="387"/>
      <c r="B79" s="559" t="s">
        <v>568</v>
      </c>
      <c r="C79" s="370" t="s">
        <v>554</v>
      </c>
      <c r="D79" s="14"/>
      <c r="E79" s="14"/>
      <c r="F79" s="14">
        <f>'1.Plan Annuel d''opération'!O138</f>
        <v>135000</v>
      </c>
      <c r="G79" s="441"/>
      <c r="H79" s="483"/>
      <c r="I79" s="14"/>
      <c r="J79" s="112">
        <v>0</v>
      </c>
      <c r="K79" s="112">
        <v>0</v>
      </c>
      <c r="L79" s="112">
        <v>0</v>
      </c>
      <c r="M79" s="112">
        <v>0</v>
      </c>
      <c r="N79" s="112">
        <v>0</v>
      </c>
      <c r="O79" s="14"/>
      <c r="P79" s="320">
        <f t="shared" si="24"/>
        <v>135000</v>
      </c>
    </row>
    <row r="80" spans="1:16" ht="24.75" customHeight="1" thickBot="1">
      <c r="A80" s="387"/>
      <c r="B80" s="559" t="s">
        <v>569</v>
      </c>
      <c r="C80" s="370" t="s">
        <v>555</v>
      </c>
      <c r="D80" s="14"/>
      <c r="E80" s="14"/>
      <c r="F80" s="14">
        <f>'1.Plan Annuel d''opération'!O139</f>
        <v>60000</v>
      </c>
      <c r="G80" s="441"/>
      <c r="H80" s="483"/>
      <c r="I80" s="14"/>
      <c r="J80" s="112">
        <v>0</v>
      </c>
      <c r="K80" s="112">
        <v>0</v>
      </c>
      <c r="L80" s="112">
        <v>0</v>
      </c>
      <c r="M80" s="112">
        <v>0</v>
      </c>
      <c r="N80" s="112">
        <v>0</v>
      </c>
      <c r="O80" s="14"/>
      <c r="P80" s="320">
        <f t="shared" si="24"/>
        <v>60000</v>
      </c>
    </row>
    <row r="81" spans="1:16" ht="30.75" thickBot="1">
      <c r="A81" s="387"/>
      <c r="B81" s="559" t="s">
        <v>570</v>
      </c>
      <c r="C81" s="370" t="s">
        <v>553</v>
      </c>
      <c r="D81" s="14"/>
      <c r="E81" s="14"/>
      <c r="F81" s="14">
        <f>'1.Plan Annuel d''opération'!O140</f>
        <v>66400</v>
      </c>
      <c r="G81" s="441"/>
      <c r="H81" s="483"/>
      <c r="I81" s="14"/>
      <c r="J81" s="112">
        <v>0</v>
      </c>
      <c r="K81" s="112">
        <v>0</v>
      </c>
      <c r="L81" s="112">
        <v>0</v>
      </c>
      <c r="M81" s="112">
        <v>0</v>
      </c>
      <c r="N81" s="112">
        <v>0</v>
      </c>
      <c r="O81" s="112"/>
      <c r="P81" s="320">
        <f t="shared" si="24"/>
        <v>66400</v>
      </c>
    </row>
    <row r="82" spans="1:16" ht="26.25" thickBot="1">
      <c r="A82" s="664"/>
      <c r="B82" s="665" t="s">
        <v>662</v>
      </c>
      <c r="C82" s="666" t="s">
        <v>661</v>
      </c>
      <c r="D82" s="14"/>
      <c r="E82" s="14"/>
      <c r="F82" s="14">
        <f>'1.Plan Annuel d''opération'!O146</f>
        <v>20000</v>
      </c>
      <c r="G82" s="441"/>
      <c r="H82" s="483"/>
      <c r="I82" s="14"/>
      <c r="J82" s="112"/>
      <c r="K82" s="112"/>
      <c r="L82" s="112"/>
      <c r="M82" s="112"/>
      <c r="N82" s="112"/>
      <c r="O82" s="112"/>
      <c r="P82" s="320">
        <f t="shared" si="24"/>
        <v>20000</v>
      </c>
    </row>
    <row r="83" spans="1:16" s="367" customFormat="1" ht="26.25" thickBot="1">
      <c r="A83" s="364"/>
      <c r="B83" s="304" t="s">
        <v>307</v>
      </c>
      <c r="C83" s="282" t="s">
        <v>445</v>
      </c>
      <c r="D83" s="365">
        <f>'1.Plan Annuel d''opération'!M148</f>
        <v>0</v>
      </c>
      <c r="E83" s="365">
        <f>'1.Plan Annuel d''opération'!N148</f>
        <v>0</v>
      </c>
      <c r="F83" s="365">
        <f>'1.Plan Annuel d''opération'!O148</f>
        <v>0</v>
      </c>
      <c r="G83" s="365">
        <f>'1.Plan Annuel d''opération'!P148</f>
        <v>0</v>
      </c>
      <c r="H83" s="365">
        <f>'1.Plan Annuel d''opération'!Q148</f>
        <v>0</v>
      </c>
      <c r="I83" s="365">
        <f>'1.Plan Annuel d''opération'!R148</f>
        <v>0</v>
      </c>
      <c r="J83" s="365">
        <f>'1.Plan Annuel d''opération'!S148</f>
        <v>0</v>
      </c>
      <c r="K83" s="365">
        <f>'1.Plan Annuel d''opération'!T148</f>
        <v>0</v>
      </c>
      <c r="L83" s="365">
        <f>'1.Plan Annuel d''opération'!U148</f>
        <v>0</v>
      </c>
      <c r="M83" s="365">
        <f>'1.Plan Annuel d''opération'!V148</f>
        <v>0</v>
      </c>
      <c r="N83" s="365">
        <f>'1.Plan Annuel d''opération'!W148</f>
        <v>0</v>
      </c>
      <c r="O83" s="365">
        <f>'1.Plan Annuel d''opération'!X148</f>
        <v>0</v>
      </c>
      <c r="P83" s="366">
        <f t="shared" si="24"/>
        <v>0</v>
      </c>
    </row>
    <row r="84" spans="1:16" ht="26.25" thickBot="1">
      <c r="A84" s="251"/>
      <c r="B84" s="304" t="s">
        <v>308</v>
      </c>
      <c r="C84" s="282" t="s">
        <v>337</v>
      </c>
      <c r="D84" s="262">
        <f>'1.Plan Annuel d''opération'!M149</f>
        <v>0</v>
      </c>
      <c r="E84" s="262">
        <f>'1.Plan Annuel d''opération'!N149</f>
        <v>0</v>
      </c>
      <c r="F84" s="262">
        <f>'1.Plan Annuel d''opération'!O149</f>
        <v>0</v>
      </c>
      <c r="G84" s="262">
        <f>'1.Plan Annuel d''opération'!P149</f>
        <v>0</v>
      </c>
      <c r="H84" s="262">
        <f>'1.Plan Annuel d''opération'!Q149</f>
        <v>0</v>
      </c>
      <c r="I84" s="262">
        <f>'1.Plan Annuel d''opération'!R149</f>
        <v>65000</v>
      </c>
      <c r="J84" s="262">
        <f>'1.Plan Annuel d''opération'!S149</f>
        <v>0</v>
      </c>
      <c r="K84" s="262">
        <f>'1.Plan Annuel d''opération'!T149</f>
        <v>0</v>
      </c>
      <c r="L84" s="262">
        <f>'1.Plan Annuel d''opération'!U149</f>
        <v>0</v>
      </c>
      <c r="M84" s="262">
        <f>'1.Plan Annuel d''opération'!V149</f>
        <v>0</v>
      </c>
      <c r="N84" s="262">
        <f>'1.Plan Annuel d''opération'!W149</f>
        <v>0</v>
      </c>
      <c r="O84" s="262">
        <f>'1.Plan Annuel d''opération'!X149</f>
        <v>0</v>
      </c>
      <c r="P84" s="320">
        <f t="shared" si="24"/>
        <v>65000</v>
      </c>
    </row>
    <row r="85" spans="1:16" s="10" customFormat="1" ht="26.25" thickBot="1">
      <c r="A85" s="368"/>
      <c r="B85" s="369" t="s">
        <v>309</v>
      </c>
      <c r="C85" s="370" t="s">
        <v>329</v>
      </c>
      <c r="D85" s="371">
        <f>'1.Plan Annuel d''opération'!M150</f>
        <v>0</v>
      </c>
      <c r="E85" s="371">
        <f>'1.Plan Annuel d''opération'!N150</f>
        <v>0</v>
      </c>
      <c r="F85" s="371">
        <f>'1.Plan Annuel d''opération'!O150</f>
        <v>0</v>
      </c>
      <c r="G85" s="371">
        <f>'1.Plan Annuel d''opération'!P150</f>
        <v>0</v>
      </c>
      <c r="H85" s="371">
        <f>'1.Plan Annuel d''opération'!Q150</f>
        <v>0</v>
      </c>
      <c r="I85" s="371">
        <f>'1.Plan Annuel d''opération'!R150</f>
        <v>115595</v>
      </c>
      <c r="J85" s="371">
        <f>'1.Plan Annuel d''opération'!S150</f>
        <v>0</v>
      </c>
      <c r="K85" s="371">
        <f>'1.Plan Annuel d''opération'!T150</f>
        <v>0</v>
      </c>
      <c r="L85" s="371">
        <f>'1.Plan Annuel d''opération'!U150</f>
        <v>0</v>
      </c>
      <c r="M85" s="371">
        <f>'1.Plan Annuel d''opération'!V150</f>
        <v>0</v>
      </c>
      <c r="N85" s="371">
        <f>'1.Plan Annuel d''opération'!W150</f>
        <v>0</v>
      </c>
      <c r="O85" s="371">
        <f>'1.Plan Annuel d''opération'!X150</f>
        <v>0</v>
      </c>
      <c r="P85" s="320">
        <f t="shared" si="24"/>
        <v>115595</v>
      </c>
    </row>
    <row r="86" spans="1:16" ht="13.5" thickBot="1">
      <c r="A86" s="251"/>
      <c r="B86" s="304" t="s">
        <v>310</v>
      </c>
      <c r="C86" s="299" t="s">
        <v>403</v>
      </c>
      <c r="D86" s="262">
        <f>'1.Plan Annuel d''opération'!M151</f>
        <v>0</v>
      </c>
      <c r="E86" s="262">
        <f>'1.Plan Annuel d''opération'!N151</f>
        <v>0</v>
      </c>
      <c r="F86" s="262">
        <f>'1.Plan Annuel d''opération'!O151</f>
        <v>0</v>
      </c>
      <c r="G86" s="262">
        <f>'1.Plan Annuel d''opération'!P151</f>
        <v>0</v>
      </c>
      <c r="H86" s="262">
        <f>'1.Plan Annuel d''opération'!Q151</f>
        <v>0</v>
      </c>
      <c r="I86" s="262">
        <f>'1.Plan Annuel d''opération'!R151</f>
        <v>100000</v>
      </c>
      <c r="J86" s="262">
        <f>'1.Plan Annuel d''opération'!S151</f>
        <v>0</v>
      </c>
      <c r="K86" s="262">
        <f>'1.Plan Annuel d''opération'!T151</f>
        <v>0</v>
      </c>
      <c r="L86" s="262">
        <f>'1.Plan Annuel d''opération'!U151</f>
        <v>0</v>
      </c>
      <c r="M86" s="262">
        <f>'1.Plan Annuel d''opération'!V151</f>
        <v>0</v>
      </c>
      <c r="N86" s="262">
        <f>'1.Plan Annuel d''opération'!W151</f>
        <v>0</v>
      </c>
      <c r="O86" s="262">
        <f>'1.Plan Annuel d''opération'!X151</f>
        <v>0</v>
      </c>
      <c r="P86" s="320">
        <f t="shared" si="24"/>
        <v>100000</v>
      </c>
    </row>
    <row r="87" spans="1:16" ht="25.5">
      <c r="A87" s="350"/>
      <c r="B87" s="351" t="s">
        <v>339</v>
      </c>
      <c r="C87" s="352" t="s">
        <v>338</v>
      </c>
      <c r="D87" s="353">
        <f>'1.Plan Annuel d''opération'!M152</f>
        <v>0</v>
      </c>
      <c r="E87" s="353">
        <f>'1.Plan Annuel d''opération'!N152</f>
        <v>0</v>
      </c>
      <c r="F87" s="353">
        <f>'1.Plan Annuel d''opération'!O152</f>
        <v>0</v>
      </c>
      <c r="G87" s="353">
        <f>'1.Plan Annuel d''opération'!P152</f>
        <v>0</v>
      </c>
      <c r="H87" s="353">
        <f>'1.Plan Annuel d''opération'!Q152</f>
        <v>0</v>
      </c>
      <c r="I87" s="353">
        <f>'1.Plan Annuel d''opération'!R152</f>
        <v>0</v>
      </c>
      <c r="J87" s="353">
        <f>'1.Plan Annuel d''opération'!S152</f>
        <v>25000</v>
      </c>
      <c r="K87" s="353">
        <f>'1.Plan Annuel d''opération'!T152</f>
        <v>0</v>
      </c>
      <c r="L87" s="353">
        <f>'1.Plan Annuel d''opération'!U152</f>
        <v>0</v>
      </c>
      <c r="M87" s="353">
        <f>'1.Plan Annuel d''opération'!V152</f>
        <v>0</v>
      </c>
      <c r="N87" s="353">
        <f>'1.Plan Annuel d''opération'!W152</f>
        <v>0</v>
      </c>
      <c r="O87" s="353">
        <f>'1.Plan Annuel d''opération'!X152</f>
        <v>0</v>
      </c>
      <c r="P87" s="320">
        <f t="shared" si="24"/>
        <v>25000</v>
      </c>
    </row>
    <row r="88" spans="1:16" ht="12.75">
      <c r="A88" s="169"/>
      <c r="B88" s="304" t="s">
        <v>311</v>
      </c>
      <c r="C88" s="287" t="s">
        <v>446</v>
      </c>
      <c r="D88" s="262">
        <f>'1.Plan Annuel d''opération'!M153</f>
        <v>0</v>
      </c>
      <c r="E88" s="262">
        <f>'1.Plan Annuel d''opération'!N153</f>
        <v>0</v>
      </c>
      <c r="F88" s="262">
        <f>'1.Plan Annuel d''opération'!O153</f>
        <v>0</v>
      </c>
      <c r="G88" s="262">
        <f>'1.Plan Annuel d''opération'!P153</f>
        <v>0</v>
      </c>
      <c r="H88" s="262">
        <f>'1.Plan Annuel d''opération'!Q153</f>
        <v>0</v>
      </c>
      <c r="I88" s="262">
        <f>'1.Plan Annuel d''opération'!R153</f>
        <v>0</v>
      </c>
      <c r="J88" s="262">
        <f>'1.Plan Annuel d''opération'!S153</f>
        <v>0</v>
      </c>
      <c r="K88" s="262">
        <f>'1.Plan Annuel d''opération'!T153</f>
        <v>0</v>
      </c>
      <c r="L88" s="262">
        <f>'1.Plan Annuel d''opération'!U153</f>
        <v>0</v>
      </c>
      <c r="M88" s="262">
        <f>'1.Plan Annuel d''opération'!V153</f>
        <v>0</v>
      </c>
      <c r="N88" s="262">
        <f>'1.Plan Annuel d''opération'!W153</f>
        <v>0</v>
      </c>
      <c r="O88" s="262">
        <f>'1.Plan Annuel d''opération'!X153</f>
        <v>0</v>
      </c>
      <c r="P88" s="319">
        <f t="shared" si="24"/>
        <v>0</v>
      </c>
    </row>
    <row r="89" spans="1:16" ht="15">
      <c r="A89" s="339" t="s">
        <v>471</v>
      </c>
      <c r="B89" s="340"/>
      <c r="C89" s="341"/>
      <c r="D89" s="315">
        <f>D90+D94+D100</f>
        <v>0</v>
      </c>
      <c r="E89" s="315">
        <f aca="true" t="shared" si="25" ref="E89:O89">E90+E94+E100</f>
        <v>0</v>
      </c>
      <c r="F89" s="315">
        <f t="shared" si="25"/>
        <v>0</v>
      </c>
      <c r="G89" s="315">
        <f t="shared" si="25"/>
        <v>0</v>
      </c>
      <c r="H89" s="315">
        <f t="shared" si="25"/>
        <v>0</v>
      </c>
      <c r="I89" s="315">
        <f t="shared" si="25"/>
        <v>90000</v>
      </c>
      <c r="J89" s="315">
        <f t="shared" si="25"/>
        <v>0</v>
      </c>
      <c r="K89" s="315">
        <f t="shared" si="25"/>
        <v>153000</v>
      </c>
      <c r="L89" s="315">
        <f t="shared" si="25"/>
        <v>490000</v>
      </c>
      <c r="M89" s="315">
        <f t="shared" si="25"/>
        <v>96000</v>
      </c>
      <c r="N89" s="315">
        <f t="shared" si="25"/>
        <v>201000</v>
      </c>
      <c r="O89" s="315">
        <f t="shared" si="25"/>
        <v>0</v>
      </c>
      <c r="P89" s="347">
        <f>SUM(D89:O89)</f>
        <v>1030000</v>
      </c>
    </row>
    <row r="90" spans="1:16" ht="39" thickBot="1">
      <c r="A90" s="337"/>
      <c r="B90" s="354" t="s">
        <v>138</v>
      </c>
      <c r="C90" s="355" t="s">
        <v>464</v>
      </c>
      <c r="D90" s="356">
        <f>SUM(D91:D93)</f>
        <v>0</v>
      </c>
      <c r="E90" s="356">
        <f aca="true" t="shared" si="26" ref="E90:P90">SUM(E91:E93)</f>
        <v>0</v>
      </c>
      <c r="F90" s="356">
        <f t="shared" si="26"/>
        <v>0</v>
      </c>
      <c r="G90" s="356">
        <f t="shared" si="26"/>
        <v>0</v>
      </c>
      <c r="H90" s="356">
        <f t="shared" si="26"/>
        <v>0</v>
      </c>
      <c r="I90" s="356">
        <f t="shared" si="26"/>
        <v>70000</v>
      </c>
      <c r="J90" s="356">
        <f t="shared" si="26"/>
        <v>0</v>
      </c>
      <c r="K90" s="356">
        <f t="shared" si="26"/>
        <v>105000</v>
      </c>
      <c r="L90" s="356">
        <f t="shared" si="26"/>
        <v>70000</v>
      </c>
      <c r="M90" s="356">
        <f t="shared" si="26"/>
        <v>0</v>
      </c>
      <c r="N90" s="356">
        <f t="shared" si="26"/>
        <v>105000</v>
      </c>
      <c r="O90" s="356">
        <f t="shared" si="26"/>
        <v>0</v>
      </c>
      <c r="P90" s="356">
        <f t="shared" si="26"/>
        <v>350000</v>
      </c>
    </row>
    <row r="91" spans="1:16" ht="64.5" thickBot="1">
      <c r="A91" s="251"/>
      <c r="B91" s="283" t="s">
        <v>118</v>
      </c>
      <c r="C91" s="282" t="s">
        <v>447</v>
      </c>
      <c r="D91" s="329">
        <f>'1.Plan Annuel d''opération'!M156</f>
        <v>0</v>
      </c>
      <c r="E91" s="329">
        <f>'1.Plan Annuel d''opération'!N156</f>
        <v>0</v>
      </c>
      <c r="F91" s="329">
        <f>'1.Plan Annuel d''opération'!O156</f>
        <v>0</v>
      </c>
      <c r="G91" s="329">
        <f>'1.Plan Annuel d''opération'!P156</f>
        <v>0</v>
      </c>
      <c r="H91" s="329">
        <f>'1.Plan Annuel d''opération'!Q156</f>
        <v>0</v>
      </c>
      <c r="I91" s="329">
        <f>'1.Plan Annuel d''opération'!R156</f>
        <v>0</v>
      </c>
      <c r="J91" s="329">
        <f>'1.Plan Annuel d''opération'!S156</f>
        <v>0</v>
      </c>
      <c r="K91" s="329">
        <f>'1.Plan Annuel d''opération'!T156</f>
        <v>0</v>
      </c>
      <c r="L91" s="329">
        <f>'1.Plan Annuel d''opération'!U156</f>
        <v>0</v>
      </c>
      <c r="M91" s="329">
        <f>'1.Plan Annuel d''opération'!V156</f>
        <v>0</v>
      </c>
      <c r="N91" s="329">
        <f>'1.Plan Annuel d''opération'!W156</f>
        <v>0</v>
      </c>
      <c r="O91" s="329">
        <f>'1.Plan Annuel d''opération'!X156</f>
        <v>0</v>
      </c>
      <c r="P91" s="320">
        <f>D91+E91+F91+G91+H91+I91+J91+K91+L91+M91+N91+O91</f>
        <v>0</v>
      </c>
    </row>
    <row r="92" spans="1:16" ht="51.75" thickBot="1">
      <c r="A92" s="251"/>
      <c r="B92" s="283" t="s">
        <v>119</v>
      </c>
      <c r="C92" s="282" t="s">
        <v>448</v>
      </c>
      <c r="D92" s="329">
        <f>'1.Plan Annuel d''opération'!M159</f>
        <v>0</v>
      </c>
      <c r="E92" s="329">
        <f>'1.Plan Annuel d''opération'!N159</f>
        <v>0</v>
      </c>
      <c r="F92" s="329">
        <f>'1.Plan Annuel d''opération'!O159</f>
        <v>0</v>
      </c>
      <c r="G92" s="329">
        <f>'1.Plan Annuel d''opération'!P159</f>
        <v>0</v>
      </c>
      <c r="H92" s="329">
        <f>'1.Plan Annuel d''opération'!Q159</f>
        <v>0</v>
      </c>
      <c r="I92" s="329">
        <f>'1.Plan Annuel d''opération'!R159</f>
        <v>70000</v>
      </c>
      <c r="J92" s="329">
        <f>'1.Plan Annuel d''opération'!S159</f>
        <v>0</v>
      </c>
      <c r="K92" s="329">
        <f>'1.Plan Annuel d''opération'!T159</f>
        <v>105000</v>
      </c>
      <c r="L92" s="329">
        <f>'1.Plan Annuel d''opération'!U159</f>
        <v>70000</v>
      </c>
      <c r="M92" s="329">
        <f>'1.Plan Annuel d''opération'!V159</f>
        <v>0</v>
      </c>
      <c r="N92" s="329">
        <f>'1.Plan Annuel d''opération'!W159</f>
        <v>105000</v>
      </c>
      <c r="O92" s="329">
        <f>'1.Plan Annuel d''opération'!X159</f>
        <v>0</v>
      </c>
      <c r="P92" s="320">
        <f>D92+E92+F92+G92+H92+I92+J92+K92+L92+M92+N92+O92</f>
        <v>350000</v>
      </c>
    </row>
    <row r="93" spans="1:16" ht="13.5" hidden="1" thickBot="1">
      <c r="A93" s="251"/>
      <c r="B93" s="283"/>
      <c r="C93" s="282"/>
      <c r="D93" s="329">
        <f>'1.Plan Annuel d''opération'!M162</f>
        <v>0</v>
      </c>
      <c r="E93" s="329">
        <f>'1.Plan Annuel d''opération'!N162</f>
        <v>0</v>
      </c>
      <c r="F93" s="329">
        <v>0</v>
      </c>
      <c r="G93" s="329">
        <f>'1.Plan Annuel d''opération'!P162</f>
        <v>0</v>
      </c>
      <c r="H93" s="329">
        <f>'1.Plan Annuel d''opération'!Q162</f>
        <v>0</v>
      </c>
      <c r="I93" s="329">
        <f>'1.Plan Annuel d''opération'!R162</f>
        <v>0</v>
      </c>
      <c r="J93" s="329">
        <f>'1.Plan Annuel d''opération'!S162</f>
        <v>0</v>
      </c>
      <c r="K93" s="329">
        <f>'1.Plan Annuel d''opération'!T162</f>
        <v>0</v>
      </c>
      <c r="L93" s="329">
        <f>'1.Plan Annuel d''opération'!U162</f>
        <v>0</v>
      </c>
      <c r="M93" s="329">
        <f>'1.Plan Annuel d''opération'!V162</f>
        <v>0</v>
      </c>
      <c r="N93" s="329">
        <f>'1.Plan Annuel d''opération'!W162</f>
        <v>0</v>
      </c>
      <c r="O93" s="329">
        <f>'1.Plan Annuel d''opération'!X162</f>
        <v>0</v>
      </c>
      <c r="P93" s="320">
        <f>D93+E93+F93+G93+H93+I93+J93+K93+L93+M93+N93+O93</f>
        <v>0</v>
      </c>
    </row>
    <row r="94" spans="1:16" ht="39" thickBot="1">
      <c r="A94" s="249"/>
      <c r="B94" s="252" t="s">
        <v>131</v>
      </c>
      <c r="C94" s="266" t="s">
        <v>465</v>
      </c>
      <c r="D94" s="317">
        <f>SUM(D95:D99)</f>
        <v>0</v>
      </c>
      <c r="E94" s="317">
        <f aca="true" t="shared" si="27" ref="E94:P94">SUM(E95:E99)</f>
        <v>0</v>
      </c>
      <c r="F94" s="317">
        <f t="shared" si="27"/>
        <v>0</v>
      </c>
      <c r="G94" s="317">
        <f t="shared" si="27"/>
        <v>0</v>
      </c>
      <c r="H94" s="317">
        <f t="shared" si="27"/>
        <v>0</v>
      </c>
      <c r="I94" s="317">
        <f t="shared" si="27"/>
        <v>20000</v>
      </c>
      <c r="J94" s="317">
        <f t="shared" si="27"/>
        <v>0</v>
      </c>
      <c r="K94" s="317">
        <f t="shared" si="27"/>
        <v>48000</v>
      </c>
      <c r="L94" s="317">
        <f t="shared" si="27"/>
        <v>70000</v>
      </c>
      <c r="M94" s="317">
        <f t="shared" si="27"/>
        <v>96000</v>
      </c>
      <c r="N94" s="317">
        <f t="shared" si="27"/>
        <v>96000</v>
      </c>
      <c r="O94" s="317">
        <f t="shared" si="27"/>
        <v>0</v>
      </c>
      <c r="P94" s="317">
        <f t="shared" si="27"/>
        <v>330000</v>
      </c>
    </row>
    <row r="95" spans="1:16" ht="77.25" hidden="1" thickBot="1">
      <c r="A95" s="251"/>
      <c r="B95" s="283" t="s">
        <v>120</v>
      </c>
      <c r="C95" s="282" t="s">
        <v>449</v>
      </c>
      <c r="D95" s="331">
        <f>'1.Plan Annuel d''opération'!M166</f>
        <v>0</v>
      </c>
      <c r="E95" s="331">
        <f>'1.Plan Annuel d''opération'!N166</f>
        <v>0</v>
      </c>
      <c r="F95" s="331">
        <f>'1.Plan Annuel d''opération'!O166</f>
        <v>0</v>
      </c>
      <c r="G95" s="331">
        <f>'1.Plan Annuel d''opération'!P166</f>
        <v>0</v>
      </c>
      <c r="H95" s="331">
        <f>'1.Plan Annuel d''opération'!Q166</f>
        <v>0</v>
      </c>
      <c r="I95" s="331">
        <f>'1.Plan Annuel d''opération'!R166</f>
        <v>0</v>
      </c>
      <c r="J95" s="331">
        <f>'1.Plan Annuel d''opération'!S166</f>
        <v>0</v>
      </c>
      <c r="K95" s="331">
        <f>'1.Plan Annuel d''opération'!T166</f>
        <v>0</v>
      </c>
      <c r="L95" s="331">
        <f>'1.Plan Annuel d''opération'!U166</f>
        <v>0</v>
      </c>
      <c r="M95" s="331">
        <f>'1.Plan Annuel d''opération'!V166</f>
        <v>0</v>
      </c>
      <c r="N95" s="331">
        <f>'1.Plan Annuel d''opération'!W166</f>
        <v>0</v>
      </c>
      <c r="O95" s="331">
        <f>'1.Plan Annuel d''opération'!X166</f>
        <v>0</v>
      </c>
      <c r="P95" s="320">
        <f>D95+E95+F95+G95+H95+I95+J95+K95+L95+M95+N95+O95</f>
        <v>0</v>
      </c>
    </row>
    <row r="96" spans="1:16" ht="90" customHeight="1" thickBot="1">
      <c r="A96" s="251"/>
      <c r="B96" s="287" t="s">
        <v>120</v>
      </c>
      <c r="C96" s="305" t="s">
        <v>450</v>
      </c>
      <c r="D96" s="331">
        <f>'1.Plan Annuel d''opération'!M167</f>
        <v>0</v>
      </c>
      <c r="E96" s="331">
        <f>'1.Plan Annuel d''opération'!N167</f>
        <v>0</v>
      </c>
      <c r="F96" s="331">
        <f>'1.Plan Annuel d''opération'!O167</f>
        <v>0</v>
      </c>
      <c r="G96" s="331">
        <f>'1.Plan Annuel d''opération'!P167</f>
        <v>0</v>
      </c>
      <c r="H96" s="331">
        <f>'1.Plan Annuel d''opération'!Q167</f>
        <v>0</v>
      </c>
      <c r="I96" s="331">
        <f>'1.Plan Annuel d''opération'!R167</f>
        <v>0</v>
      </c>
      <c r="J96" s="331">
        <f>'1.Plan Annuel d''opération'!S167</f>
        <v>0</v>
      </c>
      <c r="K96" s="331">
        <f>'1.Plan Annuel d''opération'!T167</f>
        <v>48000</v>
      </c>
      <c r="L96" s="331">
        <f>'1.Plan Annuel d''opération'!U167</f>
        <v>0</v>
      </c>
      <c r="M96" s="331">
        <f>'1.Plan Annuel d''opération'!V167</f>
        <v>96000</v>
      </c>
      <c r="N96" s="331">
        <f>'1.Plan Annuel d''opération'!W167</f>
        <v>96000</v>
      </c>
      <c r="O96" s="331">
        <f>'1.Plan Annuel d''opération'!X167</f>
        <v>0</v>
      </c>
      <c r="P96" s="320">
        <f>D96+E96+F96+G96+H96+I96+J96+K96+L96+M96+N96+O96</f>
        <v>240000</v>
      </c>
    </row>
    <row r="97" spans="1:16" ht="27" customHeight="1" thickBot="1">
      <c r="A97" s="251"/>
      <c r="B97" s="287" t="s">
        <v>624</v>
      </c>
      <c r="C97" s="282" t="s">
        <v>606</v>
      </c>
      <c r="D97" s="331">
        <f>'1.Plan Annuel d''opération'!M168</f>
        <v>0</v>
      </c>
      <c r="E97" s="331">
        <f>'1.Plan Annuel d''opération'!N168</f>
        <v>0</v>
      </c>
      <c r="F97" s="331">
        <f>'1.Plan Annuel d''opération'!O168</f>
        <v>0</v>
      </c>
      <c r="G97" s="331">
        <f>'1.Plan Annuel d''opération'!P168</f>
        <v>0</v>
      </c>
      <c r="H97" s="331">
        <f>'1.Plan Annuel d''opération'!Q168</f>
        <v>0</v>
      </c>
      <c r="I97" s="331">
        <f>'1.Plan Annuel d''opération'!R168</f>
        <v>0</v>
      </c>
      <c r="J97" s="331">
        <f>'1.Plan Annuel d''opération'!S168</f>
        <v>0</v>
      </c>
      <c r="K97" s="331">
        <f>'1.Plan Annuel d''opération'!T168</f>
        <v>0</v>
      </c>
      <c r="L97" s="331">
        <f>'1.Plan Annuel d''opération'!U168</f>
        <v>0</v>
      </c>
      <c r="M97" s="331">
        <f>'1.Plan Annuel d''opération'!V168</f>
        <v>0</v>
      </c>
      <c r="N97" s="331">
        <f>'1.Plan Annuel d''opération'!W168</f>
        <v>0</v>
      </c>
      <c r="O97" s="331">
        <f>'1.Plan Annuel d''opération'!X168</f>
        <v>0</v>
      </c>
      <c r="P97" s="320">
        <f>D97+E97+F97+G97+H97+I97+J97+K97+L97+M97+N97+O97</f>
        <v>0</v>
      </c>
    </row>
    <row r="98" spans="1:16" ht="26.25" thickBot="1">
      <c r="A98" s="251"/>
      <c r="B98" s="287" t="s">
        <v>122</v>
      </c>
      <c r="C98" s="282" t="s">
        <v>558</v>
      </c>
      <c r="D98" s="331">
        <f>'1.Plan Annuel d''opération'!M172</f>
        <v>0</v>
      </c>
      <c r="E98" s="331">
        <f>'1.Plan Annuel d''opération'!N172</f>
        <v>0</v>
      </c>
      <c r="F98" s="331">
        <f>'1.Plan Annuel d''opération'!O172</f>
        <v>0</v>
      </c>
      <c r="G98" s="331">
        <f>'1.Plan Annuel d''opération'!P172</f>
        <v>0</v>
      </c>
      <c r="H98" s="331">
        <f>'1.Plan Annuel d''opération'!Q172</f>
        <v>0</v>
      </c>
      <c r="I98" s="331">
        <f>'1.Plan Annuel d''opération'!R172</f>
        <v>0</v>
      </c>
      <c r="J98" s="331">
        <f>'1.Plan Annuel d''opération'!S172</f>
        <v>0</v>
      </c>
      <c r="K98" s="331">
        <f>'1.Plan Annuel d''opération'!T172</f>
        <v>0</v>
      </c>
      <c r="L98" s="331">
        <v>70000</v>
      </c>
      <c r="M98" s="331">
        <v>0</v>
      </c>
      <c r="N98" s="331">
        <f>'1.Plan Annuel d''opération'!W172</f>
        <v>0</v>
      </c>
      <c r="O98" s="331">
        <f>'1.Plan Annuel d''opération'!X172</f>
        <v>0</v>
      </c>
      <c r="P98" s="320">
        <f>D98+E98+F98+G98+H98+I98+J98+K98+L98+M98+N98+O98</f>
        <v>70000</v>
      </c>
    </row>
    <row r="99" spans="1:16" ht="26.25" thickBot="1">
      <c r="A99" s="251"/>
      <c r="B99" s="287" t="s">
        <v>123</v>
      </c>
      <c r="C99" s="282" t="s">
        <v>532</v>
      </c>
      <c r="D99" s="331">
        <f>'1.Plan Annuel d''opération'!M173</f>
        <v>0</v>
      </c>
      <c r="E99" s="331">
        <f>'1.Plan Annuel d''opération'!N173</f>
        <v>0</v>
      </c>
      <c r="F99" s="331">
        <f>'1.Plan Annuel d''opération'!O173</f>
        <v>0</v>
      </c>
      <c r="G99" s="331">
        <f>'1.Plan Annuel d''opération'!P173</f>
        <v>0</v>
      </c>
      <c r="H99" s="331">
        <f>'1.Plan Annuel d''opération'!Q173</f>
        <v>0</v>
      </c>
      <c r="I99" s="331">
        <v>20000</v>
      </c>
      <c r="J99" s="331">
        <f>'1.Plan Annuel d''opération'!S173</f>
        <v>0</v>
      </c>
      <c r="K99" s="331">
        <f>'1.Plan Annuel d''opération'!T173</f>
        <v>0</v>
      </c>
      <c r="L99" s="331">
        <v>0</v>
      </c>
      <c r="M99" s="331">
        <f>'1.Plan Annuel d''opération'!V173</f>
        <v>0</v>
      </c>
      <c r="N99" s="331">
        <f>'1.Plan Annuel d''opération'!W173</f>
        <v>0</v>
      </c>
      <c r="O99" s="331">
        <f>'1.Plan Annuel d''opération'!X173</f>
        <v>0</v>
      </c>
      <c r="P99" s="320">
        <f>D99+E99+F99+G99+H99+I99+J99+K99+L99+M99+N99+O99</f>
        <v>20000</v>
      </c>
    </row>
    <row r="100" spans="1:16" ht="26.25" thickBot="1">
      <c r="A100" s="249"/>
      <c r="B100" s="252" t="s">
        <v>140</v>
      </c>
      <c r="C100" s="266" t="s">
        <v>466</v>
      </c>
      <c r="D100" s="317">
        <f>SUM(D101:D102)</f>
        <v>0</v>
      </c>
      <c r="E100" s="317">
        <f aca="true" t="shared" si="28" ref="E100:P100">SUM(E101:E102)</f>
        <v>0</v>
      </c>
      <c r="F100" s="317">
        <f t="shared" si="28"/>
        <v>0</v>
      </c>
      <c r="G100" s="317">
        <f t="shared" si="28"/>
        <v>0</v>
      </c>
      <c r="H100" s="317">
        <f t="shared" si="28"/>
        <v>0</v>
      </c>
      <c r="I100" s="317">
        <f t="shared" si="28"/>
        <v>0</v>
      </c>
      <c r="J100" s="317">
        <f t="shared" si="28"/>
        <v>0</v>
      </c>
      <c r="K100" s="317">
        <f t="shared" si="28"/>
        <v>0</v>
      </c>
      <c r="L100" s="317">
        <f t="shared" si="28"/>
        <v>350000</v>
      </c>
      <c r="M100" s="317">
        <f t="shared" si="28"/>
        <v>0</v>
      </c>
      <c r="N100" s="317">
        <f t="shared" si="28"/>
        <v>0</v>
      </c>
      <c r="O100" s="317">
        <f t="shared" si="28"/>
        <v>0</v>
      </c>
      <c r="P100" s="317">
        <f t="shared" si="28"/>
        <v>350000</v>
      </c>
    </row>
    <row r="101" spans="1:16" ht="39" thickBot="1">
      <c r="A101" s="251"/>
      <c r="B101" s="283" t="s">
        <v>124</v>
      </c>
      <c r="C101" s="282" t="s">
        <v>451</v>
      </c>
      <c r="D101" s="262">
        <f>'1.Plan Annuel d''opération'!M178</f>
        <v>0</v>
      </c>
      <c r="E101" s="262">
        <f>'1.Plan Annuel d''opération'!N178</f>
        <v>0</v>
      </c>
      <c r="F101" s="262">
        <f>'1.Plan Annuel d''opération'!O178</f>
        <v>0</v>
      </c>
      <c r="G101" s="262">
        <f>'1.Plan Annuel d''opération'!P178</f>
        <v>0</v>
      </c>
      <c r="H101" s="262">
        <f>'1.Plan Annuel d''opération'!Q178</f>
        <v>0</v>
      </c>
      <c r="I101" s="262">
        <f>'1.Plan Annuel d''opération'!R178</f>
        <v>0</v>
      </c>
      <c r="J101" s="262">
        <f>'1.Plan Annuel d''opération'!S178</f>
        <v>0</v>
      </c>
      <c r="K101" s="262">
        <f>'1.Plan Annuel d''opération'!T178</f>
        <v>0</v>
      </c>
      <c r="L101" s="262">
        <f>'1.Plan Annuel d''opération'!U178</f>
        <v>150000</v>
      </c>
      <c r="M101" s="262">
        <f>'1.Plan Annuel d''opération'!V178</f>
        <v>0</v>
      </c>
      <c r="N101" s="262">
        <f>'1.Plan Annuel d''opération'!W178</f>
        <v>0</v>
      </c>
      <c r="O101" s="262">
        <f>'1.Plan Annuel d''opération'!X178</f>
        <v>0</v>
      </c>
      <c r="P101" s="320">
        <f>D101+E101+F101+G101+H101+I101+J101+K101+L101+M101+N101+O101</f>
        <v>150000</v>
      </c>
    </row>
    <row r="102" spans="1:16" ht="39" thickBot="1">
      <c r="A102" s="251"/>
      <c r="B102" s="287" t="s">
        <v>125</v>
      </c>
      <c r="C102" s="306" t="s">
        <v>452</v>
      </c>
      <c r="D102" s="262">
        <f>'1.Plan Annuel d''opération'!M179</f>
        <v>0</v>
      </c>
      <c r="E102" s="262">
        <f>'1.Plan Annuel d''opération'!N179</f>
        <v>0</v>
      </c>
      <c r="F102" s="262">
        <f>'1.Plan Annuel d''opération'!O179</f>
        <v>0</v>
      </c>
      <c r="G102" s="262">
        <f>'1.Plan Annuel d''opération'!P179</f>
        <v>0</v>
      </c>
      <c r="H102" s="262">
        <f>'1.Plan Annuel d''opération'!Q179</f>
        <v>0</v>
      </c>
      <c r="I102" s="262">
        <f>'1.Plan Annuel d''opération'!R179</f>
        <v>0</v>
      </c>
      <c r="J102" s="262">
        <f>'1.Plan Annuel d''opération'!S179</f>
        <v>0</v>
      </c>
      <c r="K102" s="262">
        <f>'1.Plan Annuel d''opération'!T179</f>
        <v>0</v>
      </c>
      <c r="L102" s="262">
        <f>'1.Plan Annuel d''opération'!U179</f>
        <v>200000</v>
      </c>
      <c r="M102" s="262">
        <f>'1.Plan Annuel d''opération'!V179</f>
        <v>0</v>
      </c>
      <c r="N102" s="262">
        <f>'1.Plan Annuel d''opération'!W179</f>
        <v>0</v>
      </c>
      <c r="O102" s="262">
        <f>'1.Plan Annuel d''opération'!X179</f>
        <v>0</v>
      </c>
      <c r="P102" s="320">
        <f>D102+E102+F102+G102+H102+I102+J102+K102+L102+M102+N102+O102</f>
        <v>200000</v>
      </c>
    </row>
    <row r="103" spans="1:16" s="257" customFormat="1" ht="13.5" thickBot="1">
      <c r="A103" s="255"/>
      <c r="B103" s="256" t="s">
        <v>413</v>
      </c>
      <c r="C103" s="572"/>
      <c r="D103" s="272">
        <f>SUM(D105:D107)</f>
        <v>0</v>
      </c>
      <c r="E103" s="272">
        <f aca="true" t="shared" si="29" ref="E103:O103">SUM(E105:E107)</f>
        <v>0</v>
      </c>
      <c r="F103" s="272">
        <f t="shared" si="29"/>
        <v>0</v>
      </c>
      <c r="G103" s="272">
        <f t="shared" si="29"/>
        <v>0</v>
      </c>
      <c r="H103" s="272">
        <f t="shared" si="29"/>
        <v>0</v>
      </c>
      <c r="I103" s="272">
        <f t="shared" si="29"/>
        <v>0</v>
      </c>
      <c r="J103" s="272">
        <f t="shared" si="29"/>
        <v>0</v>
      </c>
      <c r="K103" s="272">
        <f t="shared" si="29"/>
        <v>0</v>
      </c>
      <c r="L103" s="272">
        <f t="shared" si="29"/>
        <v>0</v>
      </c>
      <c r="M103" s="272">
        <f t="shared" si="29"/>
        <v>0</v>
      </c>
      <c r="N103" s="272">
        <f t="shared" si="29"/>
        <v>0</v>
      </c>
      <c r="O103" s="272">
        <f t="shared" si="29"/>
        <v>0</v>
      </c>
      <c r="P103" s="358">
        <f>SUM(P105:P107)</f>
        <v>0</v>
      </c>
    </row>
    <row r="104" spans="1:16" s="257" customFormat="1" ht="13.5" thickBot="1">
      <c r="A104" s="255"/>
      <c r="B104" s="276"/>
      <c r="C104" s="573"/>
      <c r="D104" s="272"/>
      <c r="E104" s="272"/>
      <c r="F104" s="272"/>
      <c r="G104" s="272"/>
      <c r="H104" s="272"/>
      <c r="I104" s="272"/>
      <c r="J104" s="272"/>
      <c r="K104" s="272"/>
      <c r="L104" s="272"/>
      <c r="M104" s="272"/>
      <c r="N104" s="272"/>
      <c r="O104" s="272"/>
      <c r="P104" s="272"/>
    </row>
    <row r="105" spans="1:16" s="257" customFormat="1" ht="13.5" thickBot="1">
      <c r="A105" s="275"/>
      <c r="B105" s="277" t="s">
        <v>627</v>
      </c>
      <c r="C105" s="574"/>
      <c r="D105" s="333">
        <v>0</v>
      </c>
      <c r="E105" s="273"/>
      <c r="F105" s="273"/>
      <c r="G105" s="273"/>
      <c r="H105" s="273"/>
      <c r="I105" s="273"/>
      <c r="J105" s="273"/>
      <c r="K105" s="273"/>
      <c r="L105" s="273"/>
      <c r="M105" s="273"/>
      <c r="N105" s="273"/>
      <c r="O105" s="273"/>
      <c r="P105" s="319">
        <f>SUM(D105:O105)</f>
        <v>0</v>
      </c>
    </row>
    <row r="106" spans="1:16" s="257" customFormat="1" ht="13.5" thickBot="1">
      <c r="A106" s="275"/>
      <c r="B106" s="277" t="s">
        <v>414</v>
      </c>
      <c r="C106" s="574"/>
      <c r="D106" s="273"/>
      <c r="E106" s="273"/>
      <c r="F106" s="273"/>
      <c r="G106" s="273"/>
      <c r="H106" s="273"/>
      <c r="I106" s="273"/>
      <c r="J106" s="273"/>
      <c r="K106" s="273"/>
      <c r="L106" s="273"/>
      <c r="M106" s="273"/>
      <c r="N106" s="273"/>
      <c r="O106" s="273"/>
      <c r="P106" s="319">
        <f>SUM(D106:O106)</f>
        <v>0</v>
      </c>
    </row>
    <row r="107" spans="1:16" s="257" customFormat="1" ht="13.5" thickBot="1">
      <c r="A107" s="275"/>
      <c r="B107" s="277" t="s">
        <v>415</v>
      </c>
      <c r="C107" s="574"/>
      <c r="D107" s="273"/>
      <c r="E107" s="273"/>
      <c r="F107" s="273"/>
      <c r="G107" s="273"/>
      <c r="H107" s="273"/>
      <c r="I107" s="273"/>
      <c r="J107" s="273"/>
      <c r="K107" s="273"/>
      <c r="L107" s="273"/>
      <c r="M107" s="273"/>
      <c r="N107" s="273"/>
      <c r="O107" s="273"/>
      <c r="P107" s="319">
        <f>SUM(D107:O107)</f>
        <v>0</v>
      </c>
    </row>
    <row r="108" spans="1:16" s="257" customFormat="1" ht="13.5" thickBot="1">
      <c r="A108" s="275"/>
      <c r="B108" s="278"/>
      <c r="C108" s="575"/>
      <c r="D108" s="273"/>
      <c r="E108" s="273"/>
      <c r="F108" s="273"/>
      <c r="G108" s="273"/>
      <c r="H108" s="273"/>
      <c r="I108" s="273"/>
      <c r="J108" s="273"/>
      <c r="K108" s="273"/>
      <c r="L108" s="273"/>
      <c r="M108" s="273"/>
      <c r="N108" s="273"/>
      <c r="O108" s="273"/>
      <c r="P108" s="320"/>
    </row>
    <row r="109" spans="1:16" ht="16.5" customHeight="1" thickBot="1">
      <c r="A109" s="258"/>
      <c r="B109" s="259" t="s">
        <v>416</v>
      </c>
      <c r="C109" s="576"/>
      <c r="D109" s="274">
        <f aca="true" t="shared" si="30" ref="D109:O109">D7-D8+D103</f>
        <v>798485.44</v>
      </c>
      <c r="E109" s="274">
        <f t="shared" si="30"/>
        <v>617985.44</v>
      </c>
      <c r="F109" s="274">
        <f t="shared" si="30"/>
        <v>38685.439999999944</v>
      </c>
      <c r="G109" s="274">
        <f t="shared" si="30"/>
        <v>-30614.560000000056</v>
      </c>
      <c r="H109" s="274">
        <f t="shared" si="30"/>
        <v>-251814.56000000006</v>
      </c>
      <c r="I109" s="274">
        <f t="shared" si="30"/>
        <v>-803609.56</v>
      </c>
      <c r="J109" s="274">
        <f t="shared" si="30"/>
        <v>-1022809.56</v>
      </c>
      <c r="K109" s="274">
        <f t="shared" si="30"/>
        <v>-1272009.56</v>
      </c>
      <c r="L109" s="274">
        <f t="shared" si="30"/>
        <v>-1961841.06</v>
      </c>
      <c r="M109" s="274">
        <f t="shared" si="30"/>
        <v>-2158304.06</v>
      </c>
      <c r="N109" s="274">
        <f t="shared" si="30"/>
        <v>-2508767.06</v>
      </c>
      <c r="O109" s="274">
        <f t="shared" si="30"/>
        <v>-2580567.06</v>
      </c>
      <c r="P109" s="357"/>
    </row>
    <row r="110" spans="2:5" ht="13.5" thickTop="1">
      <c r="B110" s="753"/>
      <c r="C110" s="753"/>
      <c r="D110" s="753"/>
      <c r="E110" s="260"/>
    </row>
    <row r="111" spans="2:15" ht="12.75">
      <c r="B111" s="260"/>
      <c r="C111" s="577"/>
      <c r="D111" s="260"/>
      <c r="E111" s="260"/>
      <c r="F111" s="260"/>
      <c r="G111" s="260"/>
      <c r="H111" s="260"/>
      <c r="I111" s="260"/>
      <c r="J111" s="260"/>
      <c r="K111" s="260"/>
      <c r="L111" s="260"/>
      <c r="M111" s="260"/>
      <c r="N111" s="260"/>
      <c r="O111" s="260"/>
    </row>
    <row r="114" spans="2:9" ht="12.75">
      <c r="B114" s="260"/>
      <c r="C114" s="577"/>
      <c r="D114" s="754"/>
      <c r="E114" s="754"/>
      <c r="F114" s="260"/>
      <c r="G114" s="754"/>
      <c r="H114" s="754"/>
      <c r="I114" s="260"/>
    </row>
    <row r="115" spans="2:9" ht="12.75">
      <c r="B115" s="260"/>
      <c r="C115" s="577"/>
      <c r="D115" s="752"/>
      <c r="E115" s="752"/>
      <c r="F115" s="261"/>
      <c r="G115" s="752"/>
      <c r="H115" s="752"/>
      <c r="I115" s="260"/>
    </row>
    <row r="116" spans="2:9" ht="12.75">
      <c r="B116" s="260"/>
      <c r="C116" s="577"/>
      <c r="D116" s="752"/>
      <c r="E116" s="752"/>
      <c r="F116" s="261"/>
      <c r="G116" s="752"/>
      <c r="H116" s="752"/>
      <c r="I116" s="260"/>
    </row>
  </sheetData>
  <sheetProtection/>
  <mergeCells count="15">
    <mergeCell ref="D1:H1"/>
    <mergeCell ref="I1:J1"/>
    <mergeCell ref="K1:O1"/>
    <mergeCell ref="D2:H2"/>
    <mergeCell ref="I2:J2"/>
    <mergeCell ref="K2:O2"/>
    <mergeCell ref="I3:M3"/>
    <mergeCell ref="D116:E116"/>
    <mergeCell ref="G116:H116"/>
    <mergeCell ref="D3:H3"/>
    <mergeCell ref="B110:D110"/>
    <mergeCell ref="D114:E114"/>
    <mergeCell ref="G114:H114"/>
    <mergeCell ref="D115:E115"/>
    <mergeCell ref="G115:H115"/>
  </mergeCells>
  <printOptions/>
  <pageMargins left="0.28" right="0.28" top="0.74" bottom="0.75" header="0.41" footer="0.3"/>
  <pageSetup fitToHeight="3" fitToWidth="1" horizontalDpi="600" verticalDpi="600" orientation="landscape" paperSize="5" scale="51"/>
  <headerFooter>
    <oddHeader>&amp;C&amp;"Calibri,Regular"&amp;14&amp;K000000Prévisions du flux de trésorerie pour la période janvier a decembre 2015</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2879_GR-HA_Plan de passation de marches_2015_CFI_</dc:title>
  <dc:subject/>
  <dc:creator>Stan</dc:creator>
  <cp:keywords/>
  <dc:description/>
  <cp:lastModifiedBy>IADB</cp:lastModifiedBy>
  <cp:lastPrinted>2014-12-01T21:40:02Z</cp:lastPrinted>
  <dcterms:created xsi:type="dcterms:W3CDTF">2010-11-12T16:21:59Z</dcterms:created>
  <dcterms:modified xsi:type="dcterms:W3CDTF">2015-04-01T12:54:49Z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TaxKeywordTaxHTFie">
    <vt:lpwstr/>
  </property>
  <property fmtid="{D5CDD505-2E9C-101B-9397-08002B2CF9AE}" pid="4" name="fd0e48b6a66848a9885f717e5bbf40">
    <vt:lpwstr>Goods and Services|5bfebf1b-9f1f-4411-b1dd-4c19b807b799</vt:lpwstr>
  </property>
  <property fmtid="{D5CDD505-2E9C-101B-9397-08002B2CF9AE}" pid="5" name="Series_x0020_Operations_x0020_I">
    <vt:lpwstr>5;#Procurement Administration|d8145667-6247-4db3-9e42-91a14331cc81</vt:lpwstr>
  </property>
  <property fmtid="{D5CDD505-2E9C-101B-9397-08002B2CF9AE}" pid="6" name="Sub_x002d_Sect">
    <vt:lpwstr/>
  </property>
  <property fmtid="{D5CDD505-2E9C-101B-9397-08002B2CF9AE}" pid="7" name="TaxKeywo">
    <vt:lpwstr/>
  </property>
  <property fmtid="{D5CDD505-2E9C-101B-9397-08002B2CF9AE}" pid="8" name="m555d3814edf4817b4410a4e57f94c">
    <vt:lpwstr/>
  </property>
  <property fmtid="{D5CDD505-2E9C-101B-9397-08002B2CF9AE}" pid="9" name="e559ffcc31d34167856647188be350">
    <vt:lpwstr/>
  </property>
  <property fmtid="{D5CDD505-2E9C-101B-9397-08002B2CF9AE}" pid="10" name="c456731dbc904a5fb605ec556c33e8">
    <vt:lpwstr/>
  </property>
  <property fmtid="{D5CDD505-2E9C-101B-9397-08002B2CF9AE}" pid="11" name="Function Operations I">
    <vt:lpwstr>6;#Goods and Services|5bfebf1b-9f1f-4411-b1dd-4c19b807b799</vt:lpwstr>
  </property>
  <property fmtid="{D5CDD505-2E9C-101B-9397-08002B2CF9AE}" pid="12" name="o5138a91267540169645e33d09c9dd">
    <vt:lpwstr>Procurement Administration|d8145667-6247-4db3-9e42-91a14331cc81</vt:lpwstr>
  </property>
  <property fmtid="{D5CDD505-2E9C-101B-9397-08002B2CF9AE}" pid="13" name="Sector I">
    <vt:lpwstr/>
  </property>
  <property fmtid="{D5CDD505-2E9C-101B-9397-08002B2CF9AE}" pid="14" name="Fund I">
    <vt:lpwstr/>
  </property>
  <property fmtid="{D5CDD505-2E9C-101B-9397-08002B2CF9AE}" pid="15" name="j8b96605ee2f4c4e988849e658583f">
    <vt:lpwstr/>
  </property>
  <property fmtid="{D5CDD505-2E9C-101B-9397-08002B2CF9AE}" pid="16" name="Count">
    <vt:lpwstr/>
  </property>
  <property fmtid="{D5CDD505-2E9C-101B-9397-08002B2CF9AE}" pid="17" name="TaxCatchA">
    <vt:lpwstr>5;#Procurement Administration|d8145667-6247-4db3-9e42-91a14331cc81;#6;#Goods and Services|5bfebf1b-9f1f-4411-b1dd-4c19b807b799</vt:lpwstr>
  </property>
  <property fmtid="{D5CDD505-2E9C-101B-9397-08002B2CF9AE}" pid="18" name="display_urn:schemas-microsoft-com:office:office#Edit">
    <vt:lpwstr>migration</vt:lpwstr>
  </property>
  <property fmtid="{D5CDD505-2E9C-101B-9397-08002B2CF9AE}" pid="19" name="Project Numb">
    <vt:lpwstr>HA-L1078</vt:lpwstr>
  </property>
  <property fmtid="{D5CDD505-2E9C-101B-9397-08002B2CF9AE}" pid="20" name="Project Document Ty">
    <vt:lpwstr/>
  </property>
  <property fmtid="{D5CDD505-2E9C-101B-9397-08002B2CF9AE}" pid="21" name="Document Auth">
    <vt:lpwstr>Guillaume, Myrline Vanessa</vt:lpwstr>
  </property>
  <property fmtid="{D5CDD505-2E9C-101B-9397-08002B2CF9AE}" pid="22" name="Series Operations I">
    <vt:lpwstr>5</vt:lpwstr>
  </property>
  <property fmtid="{D5CDD505-2E9C-101B-9397-08002B2CF9AE}" pid="23" name="Migration In">
    <vt:lpwstr>&lt;Data&gt;&lt;APPLICATION&gt;MS EXCEL&lt;/APPLICATION&gt;&lt;USER_STAGE&gt;Procurement Plan&lt;/USER_STAGE&gt;&lt;APPROVAL_CODE&gt;REP&lt;/APPROVAL_CODE&gt;&lt;APPROVAL_DESC&gt;Country Office Representative&lt;/APPROVAL_DESC&gt;&lt;PD_OBJ_TYPE&gt;1&lt;/PD_OBJ_TYPE&gt;&lt;MAKERECORD&gt;Y&lt;/MAKERECORD&gt;&lt;PD_FILEPT_NO&gt;PO-HA-L1078</vt:lpwstr>
  </property>
  <property fmtid="{D5CDD505-2E9C-101B-9397-08002B2CF9AE}" pid="24" name="ContentType">
    <vt:lpwstr>0x01010046CF21643EE8D14686A648AA6DAD0892001FB9387AD7AB4F48A3FA8825106236D9</vt:lpwstr>
  </property>
  <property fmtid="{D5CDD505-2E9C-101B-9397-08002B2CF9AE}" pid="25" name="Approval Numb">
    <vt:lpwstr>2879/GR-HA</vt:lpwstr>
  </property>
  <property fmtid="{D5CDD505-2E9C-101B-9397-08002B2CF9AE}" pid="26" name="Disclosure Activi">
    <vt:lpwstr>Procurement Plan</vt:lpwstr>
  </property>
  <property fmtid="{D5CDD505-2E9C-101B-9397-08002B2CF9AE}" pid="27" name="Document Language I">
    <vt:lpwstr>French</vt:lpwstr>
  </property>
  <property fmtid="{D5CDD505-2E9C-101B-9397-08002B2CF9AE}" pid="28" name="Fiscal Year I">
    <vt:lpwstr>2015</vt:lpwstr>
  </property>
  <property fmtid="{D5CDD505-2E9C-101B-9397-08002B2CF9AE}" pid="29" name="Access to Information Poli">
    <vt:lpwstr>Public</vt:lpwstr>
  </property>
  <property fmtid="{D5CDD505-2E9C-101B-9397-08002B2CF9AE}" pid="30" name="Other Auth">
    <vt:lpwstr/>
  </property>
  <property fmtid="{D5CDD505-2E9C-101B-9397-08002B2CF9AE}" pid="31" name="Division or Un">
    <vt:lpwstr>CDH/CHA</vt:lpwstr>
  </property>
  <property fmtid="{D5CDD505-2E9C-101B-9397-08002B2CF9AE}" pid="32" name="Business Ar">
    <vt:lpwstr/>
  </property>
  <property fmtid="{D5CDD505-2E9C-101B-9397-08002B2CF9AE}" pid="33" name="Webtop">
    <vt:lpwstr>PS-PYM</vt:lpwstr>
  </property>
  <property fmtid="{D5CDD505-2E9C-101B-9397-08002B2CF9AE}" pid="34" name="display_urn:schemas-microsoft-com:office:office#Auth">
    <vt:lpwstr>migration</vt:lpwstr>
  </property>
  <property fmtid="{D5CDD505-2E9C-101B-9397-08002B2CF9AE}" pid="35" name="Fro">
    <vt:lpwstr/>
  </property>
  <property fmtid="{D5CDD505-2E9C-101B-9397-08002B2CF9AE}" pid="36" name="T">
    <vt:lpwstr/>
  </property>
  <property fmtid="{D5CDD505-2E9C-101B-9397-08002B2CF9AE}" pid="37" name="Identifi">
    <vt:lpwstr> </vt:lpwstr>
  </property>
  <property fmtid="{D5CDD505-2E9C-101B-9397-08002B2CF9AE}" pid="38" name="IDBDocs Numb">
    <vt:lpwstr>39540968</vt:lpwstr>
  </property>
</Properties>
</file>