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Plano de Aquisiço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D13" i="1" s="1"/>
  <c r="D12" i="1" s="1"/>
  <c r="D11" i="1" s="1"/>
  <c r="C14" i="1"/>
  <c r="C12" i="1" s="1"/>
  <c r="C11" i="1" s="1"/>
  <c r="D14" i="1"/>
  <c r="C15" i="1"/>
  <c r="D15" i="1" s="1"/>
  <c r="G15" i="1"/>
  <c r="H15" i="1"/>
  <c r="C16" i="1"/>
  <c r="D16" i="1" s="1"/>
  <c r="C17" i="1"/>
  <c r="D17" i="1"/>
  <c r="C19" i="1"/>
  <c r="C18" i="1" s="1"/>
  <c r="C20" i="1"/>
  <c r="D20" i="1" s="1"/>
  <c r="D19" i="1" s="1"/>
  <c r="C21" i="1"/>
  <c r="C22" i="1"/>
  <c r="D22" i="1" s="1"/>
  <c r="D21" i="1" s="1"/>
  <c r="C23" i="1"/>
  <c r="C24" i="1"/>
  <c r="D24" i="1" s="1"/>
  <c r="D23" i="1" s="1"/>
  <c r="C27" i="1"/>
  <c r="C26" i="1" s="1"/>
  <c r="D27" i="1"/>
  <c r="D26" i="1" s="1"/>
  <c r="D25" i="1" s="1"/>
  <c r="C28" i="1"/>
  <c r="D28" i="1" s="1"/>
  <c r="C30" i="1"/>
  <c r="D30" i="1" s="1"/>
  <c r="D29" i="1" s="1"/>
  <c r="D31" i="1"/>
  <c r="C31" i="1" s="1"/>
  <c r="C29" i="1" s="1"/>
  <c r="C34" i="1"/>
  <c r="D34" i="1" s="1"/>
  <c r="D33" i="1" s="1"/>
  <c r="D32" i="1" s="1"/>
  <c r="C35" i="1"/>
  <c r="C33" i="1" s="1"/>
  <c r="C32" i="1" s="1"/>
  <c r="D35" i="1"/>
  <c r="C38" i="1"/>
  <c r="D38" i="1" s="1"/>
  <c r="C39" i="1"/>
  <c r="C37" i="1" s="1"/>
  <c r="C36" i="1" s="1"/>
  <c r="D39" i="1"/>
  <c r="D37" i="1" s="1"/>
  <c r="B41" i="1"/>
  <c r="C41" i="1"/>
  <c r="C40" i="1" s="1"/>
  <c r="D40" i="1" s="1"/>
  <c r="B42" i="1"/>
  <c r="C42" i="1"/>
  <c r="D42" i="1"/>
  <c r="B44" i="1"/>
  <c r="C44" i="1"/>
  <c r="C43" i="1" s="1"/>
  <c r="D43" i="1" s="1"/>
  <c r="B45" i="1"/>
  <c r="C45" i="1"/>
  <c r="D45" i="1"/>
  <c r="B46" i="1"/>
  <c r="C46" i="1"/>
  <c r="D46" i="1"/>
  <c r="B47" i="1"/>
  <c r="C47" i="1"/>
  <c r="D47" i="1" s="1"/>
  <c r="C48" i="1"/>
  <c r="D48" i="1"/>
  <c r="C49" i="1"/>
  <c r="D49" i="1" s="1"/>
  <c r="C50" i="1"/>
  <c r="D50" i="1"/>
  <c r="C52" i="1"/>
  <c r="C51" i="1" s="1"/>
  <c r="D51" i="1" s="1"/>
  <c r="D52" i="1"/>
  <c r="C25" i="1" l="1"/>
  <c r="C53" i="1" s="1"/>
  <c r="D18" i="1"/>
  <c r="D36" i="1"/>
  <c r="D53" i="1"/>
  <c r="D44" i="1"/>
  <c r="D41" i="1"/>
</calcChain>
</file>

<file path=xl/sharedStrings.xml><?xml version="1.0" encoding="utf-8"?>
<sst xmlns="http://schemas.openxmlformats.org/spreadsheetml/2006/main" count="168" uniqueCount="83">
  <si>
    <r>
      <rPr>
        <b/>
        <sz val="10"/>
        <rFont val="Arial"/>
        <family val="2"/>
      </rPr>
      <t>Status</t>
    </r>
    <r>
      <rPr>
        <sz val="10"/>
        <rFont val="Arial"/>
        <family val="2"/>
        <charset val="1"/>
      </rPr>
      <t>: Pendente (P); Em Processo  (EP); Adjudicado (A); Cancelado (C )</t>
    </r>
  </si>
  <si>
    <t>(3)</t>
  </si>
  <si>
    <r>
      <rPr>
        <b/>
        <sz val="10"/>
        <rFont val="Arial"/>
        <family val="2"/>
      </rPr>
      <t>Revisões BID</t>
    </r>
    <r>
      <rPr>
        <sz val="10"/>
        <rFont val="Arial"/>
        <family val="2"/>
        <charset val="1"/>
      </rPr>
      <t xml:space="preserve">: i) </t>
    </r>
    <r>
      <rPr>
        <i/>
        <sz val="10"/>
        <rFont val="Arial"/>
        <family val="2"/>
      </rPr>
      <t>Ex-ante &gt; anterior a seleção/contratação; ii) Ex-post &gt; posterior a seleção/contratação</t>
    </r>
  </si>
  <si>
    <t>(2)</t>
  </si>
  <si>
    <r>
      <rPr>
        <b/>
        <sz val="10"/>
        <rFont val="Arial"/>
        <family val="2"/>
      </rPr>
      <t>Métodos de Seleção de Consultoria</t>
    </r>
    <r>
      <rPr>
        <sz val="10"/>
        <rFont val="Arial"/>
        <family val="2"/>
        <charset val="1"/>
      </rPr>
      <t xml:space="preserve">: i) </t>
    </r>
    <r>
      <rPr>
        <b/>
        <sz val="10"/>
        <rFont val="Arial"/>
        <family val="2"/>
      </rPr>
      <t>SBQC:</t>
    </r>
    <r>
      <rPr>
        <sz val="10"/>
        <rFont val="Arial"/>
        <family val="2"/>
        <charset val="1"/>
      </rPr>
      <t xml:space="preserve"> Seleção Baseada na Qualidade e no Custo; ii) </t>
    </r>
    <r>
      <rPr>
        <b/>
        <sz val="10"/>
        <rFont val="Arial"/>
        <family val="2"/>
      </rPr>
      <t xml:space="preserve">SQC: </t>
    </r>
    <r>
      <rPr>
        <sz val="10"/>
        <rFont val="Arial"/>
        <family val="2"/>
        <charset val="1"/>
      </rPr>
      <t xml:space="preserve">Seleção Baseada nas Qualificações dos Consultores; iii) </t>
    </r>
    <r>
      <rPr>
        <b/>
        <sz val="10"/>
        <rFont val="Arial"/>
        <family val="2"/>
      </rPr>
      <t xml:space="preserve">SBMC: </t>
    </r>
    <r>
      <rPr>
        <sz val="10"/>
        <rFont val="Arial"/>
        <family val="2"/>
        <charset val="1"/>
      </rPr>
      <t xml:space="preserve">Seleção Baseada no Menor Custo; iv) </t>
    </r>
    <r>
      <rPr>
        <b/>
        <sz val="10"/>
        <rFont val="Arial"/>
        <family val="2"/>
      </rPr>
      <t xml:space="preserve">SBQ: </t>
    </r>
    <r>
      <rPr>
        <sz val="10"/>
        <rFont val="Arial"/>
        <family val="2"/>
        <charset val="1"/>
      </rPr>
      <t xml:space="preserve">Seleção Baseada na Qualidade; v) SBOF: Seleção Baseada no Orçamento Fixo; vi) </t>
    </r>
    <r>
      <rPr>
        <b/>
        <sz val="10"/>
        <rFont val="Arial"/>
        <family val="2"/>
      </rPr>
      <t>CD:</t>
    </r>
    <r>
      <rPr>
        <sz val="10"/>
        <rFont val="Arial"/>
        <family val="2"/>
        <charset val="1"/>
      </rPr>
      <t xml:space="preserve"> Contratação Direta; vii) </t>
    </r>
    <r>
      <rPr>
        <b/>
        <sz val="10"/>
        <rFont val="Arial"/>
        <family val="2"/>
      </rPr>
      <t>CI:</t>
    </r>
    <r>
      <rPr>
        <sz val="10"/>
        <rFont val="Arial"/>
        <family val="2"/>
        <charset val="1"/>
      </rPr>
      <t xml:space="preserve"> Consultor Individual.
</t>
    </r>
    <r>
      <rPr>
        <b/>
        <sz val="10"/>
        <rFont val="Arial"/>
        <family val="2"/>
      </rPr>
      <t>Modalidades de Aquisição:</t>
    </r>
    <r>
      <rPr>
        <sz val="10"/>
        <rFont val="Arial"/>
        <family val="2"/>
        <charset val="1"/>
      </rPr>
      <t xml:space="preserve">i) LPI: Licitação Pública Internacional; ii) LPN: Licitação Pública Nacional; iii) CP: Comparação de Preços; iv) PE: Pregão Eletronico. </t>
    </r>
  </si>
  <si>
    <t>(1)</t>
  </si>
  <si>
    <t xml:space="preserve">TOTAL GERAL DO PLANO DE AQUISIÇÕES </t>
  </si>
  <si>
    <t>TDR preliminares já existem</t>
  </si>
  <si>
    <t>Pendente</t>
  </si>
  <si>
    <t>ex-ante</t>
  </si>
  <si>
    <t>SBQC</t>
  </si>
  <si>
    <t>Contratação de empresa de apoio ao gerenciamento do Projeto</t>
  </si>
  <si>
    <t>Componente 4: ADMINISTRAÇÃO DO PROJETO</t>
  </si>
  <si>
    <t>Avaliação de impactos do Projeto</t>
  </si>
  <si>
    <t>CI</t>
  </si>
  <si>
    <t>Avaliação intermediária do Projeto</t>
  </si>
  <si>
    <t>Fundação Carlos Chagas em negociação</t>
  </si>
  <si>
    <t>CD</t>
  </si>
  <si>
    <t>Desenho e implantação de Sistema de Monitoramento da Qualidade da Educação Infantil</t>
  </si>
  <si>
    <t>Será contratada juntamente com a empresa de apoio ao gerenciamento do Projeto.</t>
  </si>
  <si>
    <t>Contrato já firmado e em execução</t>
  </si>
  <si>
    <t>SQC</t>
  </si>
  <si>
    <t>Componente 3: GESTÃO, MONITORAMENTO E AVALIAÇÃO</t>
  </si>
  <si>
    <t>Componente 2: APERFEIÇOAMENTO DA QUALIDADE NA EDUCAÇÃO BÁSICA</t>
  </si>
  <si>
    <t>Já existem TDR</t>
  </si>
  <si>
    <t>Contratar empresa de engenharia para elaboração de projetos executivos e supervisão de obras de 9 CMEI-EMEF unificados</t>
  </si>
  <si>
    <t>Contratar empresa de engenharia para elaboração de projetos executivos e supervisão de obras de 4 CMEI-EMEF unificados</t>
  </si>
  <si>
    <t>Componente 1 - EXPANSÃO DA COBERTURA E MELHORIA DA INFRAESTRUTURA DA EDUCACÃO BÁSICA</t>
  </si>
  <si>
    <t>CONSULTORIA</t>
  </si>
  <si>
    <t>LPN</t>
  </si>
  <si>
    <t>Curso de Formação de Formadores</t>
  </si>
  <si>
    <t>Desenho, formação e supervisão de programa de coaching para docentes em estágio probatório</t>
  </si>
  <si>
    <t xml:space="preserve">CAPACITAÇÃO </t>
  </si>
  <si>
    <t>Serviços diversos de apoio à gestão</t>
  </si>
  <si>
    <t>PE</t>
  </si>
  <si>
    <t>Contratar empresas para prestar serviços de apoio logístico e operacional (passagens, serviços gráficos etc.)</t>
  </si>
  <si>
    <t>Contratar empresa para implantar e manter sistema de gestão de projetos</t>
  </si>
  <si>
    <t>Componente 4 - ADMINISTRAÇÃO DO PROJETO</t>
  </si>
  <si>
    <t>Não inclui gastos dos projetos</t>
  </si>
  <si>
    <t>Desenho e gestão do Fundo de Projetos Concursáveis</t>
  </si>
  <si>
    <t>SEMED vai aderir a contrato da SEDUC/AM</t>
  </si>
  <si>
    <t>Adesão ao SADEAM</t>
  </si>
  <si>
    <t>SERVIÇOS (QUE NÃO DE CONSULTORIA)</t>
  </si>
  <si>
    <t>Aquisição de mobiliário e equipamentos de informática para UGP</t>
  </si>
  <si>
    <t>Fornecedor exclusivo do Instituto Ayrton Senna</t>
  </si>
  <si>
    <t>Aquisição de materiais didáticos para programas de reforço escolar e aceleração da aprendizagem.</t>
  </si>
  <si>
    <t>Existem quantidades e especificações preliminares</t>
  </si>
  <si>
    <t>Aquisição de bens para 9 CMEI-EMEF</t>
  </si>
  <si>
    <t>BENS</t>
  </si>
  <si>
    <t>• Terreno OK
• Projeto Executivo a contratar</t>
  </si>
  <si>
    <t>Contratar empresa para construir 3 CMEI-EMEF unificados</t>
  </si>
  <si>
    <t>Contratar empresa para construir 2 CMEI-EMEF unificados</t>
  </si>
  <si>
    <t>Contratar empresa para construir 4 CMEI-EMEF unificados</t>
  </si>
  <si>
    <t>• Terreno OK
• SEMED já aderiu Ata de Registro de Preços</t>
  </si>
  <si>
    <t>Contratar empresa para construir 3 creches</t>
  </si>
  <si>
    <t>Contratar empresa para construir 4 creches</t>
  </si>
  <si>
    <t>OBRAS</t>
  </si>
  <si>
    <t>Contrato</t>
  </si>
  <si>
    <t>Anúncio</t>
  </si>
  <si>
    <t>(%)</t>
  </si>
  <si>
    <t>U$ milhoes</t>
  </si>
  <si>
    <t>R$ milhoes</t>
  </si>
  <si>
    <t>Término</t>
  </si>
  <si>
    <t>Publicação</t>
  </si>
  <si>
    <t>Local</t>
  </si>
  <si>
    <t>BID</t>
  </si>
  <si>
    <t>Aquisição</t>
  </si>
  <si>
    <t>Comentário</t>
  </si>
  <si>
    <t>Status</t>
  </si>
  <si>
    <t>Datas Estimadas</t>
  </si>
  <si>
    <t>Fonte</t>
  </si>
  <si>
    <t>Revisão</t>
  </si>
  <si>
    <t>Método</t>
  </si>
  <si>
    <t>Custo Estimado</t>
  </si>
  <si>
    <t>Descrição do Contrato</t>
  </si>
  <si>
    <t>Nº</t>
  </si>
  <si>
    <t>Taxa de Câmbio R$1,00</t>
  </si>
  <si>
    <t>Atualização Nº: 1</t>
  </si>
  <si>
    <t>Atualizado em: Julho/2014</t>
  </si>
  <si>
    <t>PA - 18 Meses</t>
  </si>
  <si>
    <t>BR-L1392</t>
  </si>
  <si>
    <t xml:space="preserve">Projeto de Expansão e Melhoria Educacional da Rede Pública Municipal de Manaus (PROEMEM) 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</si>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</sst>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[$-416]mmm\-yy;@"/>
    <numFmt numFmtId="166" formatCode="_(&quot;R$&quot;* #,##0.00_);_(&quot;R$&quot;* \(#,##0.00\);_(&quot;R$&quot;* &quot;-&quot;??_);_(@_)"/>
    <numFmt numFmtId="167" formatCode="_-* #,##0_-;\-* #,##0_-;_-* &quot;-&quot;??_-;_-@_-"/>
    <numFmt numFmtId="168" formatCode="_-* #,##0.00_-;\-* #,##0.00_-;_-* &quot;-&quot;??_-;_-@_-"/>
    <numFmt numFmtId="169" formatCode="mmm\-yy;@"/>
    <numFmt numFmtId="170" formatCode="_(\$* #,##0.00_);_(\$* \(#,##0.00\);_(\$* \-??_);_(@_)"/>
    <numFmt numFmtId="171" formatCode="&quot;R$&quot;\ #,##0.00"/>
    <numFmt numFmtId="172" formatCode="_(&quot;R$ &quot;* #,##0.00_);_(&quot;R$ &quot;* \(#,##0.00\);_(&quot;R$ &quot;* &quot;-&quot;??_);_(@_)"/>
    <numFmt numFmtId="173" formatCode="_(* #,##0.00_);_(* \(#,##0.00\);_(* \-??_);_(@_)"/>
    <numFmt numFmtId="174" formatCode="_-* #,##0.00_-;\-* #,##0.00_-;_-* \-??_-;_-@_-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name val="Mang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70" fontId="8" fillId="0" borderId="0" applyFill="0" applyBorder="0" applyAlignment="0" applyProtection="0"/>
    <xf numFmtId="43" fontId="1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14" borderId="0" applyNumberFormat="0" applyBorder="0" applyAlignment="0" applyProtection="0"/>
    <xf numFmtId="0" fontId="13" fillId="31" borderId="13" applyNumberFormat="0" applyAlignment="0" applyProtection="0"/>
    <xf numFmtId="0" fontId="13" fillId="32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14" fillId="33" borderId="14" applyNumberFormat="0" applyAlignment="0" applyProtection="0"/>
    <xf numFmtId="0" fontId="15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9" borderId="0" applyNumberFormat="0" applyBorder="0" applyAlignment="0" applyProtection="0"/>
    <xf numFmtId="0" fontId="16" fillId="18" borderId="13" applyNumberFormat="0" applyAlignment="0" applyProtection="0"/>
    <xf numFmtId="0" fontId="16" fillId="19" borderId="13" applyNumberFormat="0" applyAlignment="0" applyProtection="0"/>
    <xf numFmtId="173" fontId="17" fillId="0" borderId="0"/>
    <xf numFmtId="0" fontId="10" fillId="0" borderId="0"/>
    <xf numFmtId="0" fontId="10" fillId="0" borderId="0"/>
    <xf numFmtId="0" fontId="18" fillId="0" borderId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170" fontId="21" fillId="0" borderId="0"/>
    <xf numFmtId="0" fontId="22" fillId="40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0" fillId="41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21" fillId="0" borderId="0"/>
    <xf numFmtId="0" fontId="8" fillId="0" borderId="0" applyNumberFormat="0" applyFill="0" applyBorder="0" applyAlignment="0" applyProtection="0"/>
    <xf numFmtId="0" fontId="23" fillId="31" borderId="17" applyNumberFormat="0" applyAlignment="0" applyProtection="0"/>
    <xf numFmtId="0" fontId="23" fillId="32" borderId="17" applyNumberFormat="0" applyAlignment="0" applyProtection="0"/>
    <xf numFmtId="168" fontId="1" fillId="0" borderId="0" applyFont="0" applyFill="0" applyBorder="0" applyAlignment="0" applyProtection="0"/>
    <xf numFmtId="174" fontId="8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30" fillId="0" borderId="21" applyNumberFormat="0" applyFill="0" applyAlignment="0" applyProtection="0"/>
    <xf numFmtId="0" fontId="8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8" fillId="0" borderId="0" applyFill="0" applyBorder="0" applyAlignment="0" applyProtection="0"/>
    <xf numFmtId="168" fontId="3" fillId="0" borderId="0" applyBorder="0" applyAlignment="0" applyProtection="0"/>
  </cellStyleXfs>
  <cellXfs count="11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4" fillId="0" borderId="0" xfId="3" applyFont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65" fontId="4" fillId="0" borderId="0" xfId="3" applyNumberFormat="1" applyFont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166" fontId="4" fillId="0" borderId="0" xfId="2" applyFont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165" fontId="4" fillId="2" borderId="0" xfId="3" applyNumberFormat="1" applyFont="1" applyFill="1" applyAlignment="1">
      <alignment horizontal="center" vertical="center" wrapText="1"/>
    </xf>
    <xf numFmtId="164" fontId="4" fillId="2" borderId="0" xfId="2" applyNumberFormat="1" applyFont="1" applyFill="1" applyAlignment="1">
      <alignment horizontal="center" vertical="center" wrapText="1"/>
    </xf>
    <xf numFmtId="166" fontId="4" fillId="2" borderId="0" xfId="2" applyFont="1" applyFill="1" applyAlignment="1">
      <alignment horizontal="center" vertical="center" wrapText="1"/>
    </xf>
    <xf numFmtId="167" fontId="4" fillId="2" borderId="0" xfId="3" applyNumberFormat="1" applyFont="1" applyFill="1" applyAlignment="1">
      <alignment horizontal="center" vertical="center" wrapText="1"/>
    </xf>
    <xf numFmtId="0" fontId="4" fillId="2" borderId="0" xfId="4" applyFont="1" applyFill="1" applyAlignment="1">
      <alignment horizontal="center" vertical="center" wrapText="1"/>
    </xf>
    <xf numFmtId="165" fontId="4" fillId="2" borderId="0" xfId="4" applyNumberFormat="1" applyFont="1" applyFill="1" applyAlignment="1">
      <alignment horizontal="center" vertical="center" wrapText="1"/>
    </xf>
    <xf numFmtId="49" fontId="4" fillId="2" borderId="0" xfId="4" applyNumberFormat="1" applyFont="1" applyFill="1" applyAlignment="1">
      <alignment horizontal="center" vertical="center" wrapText="1"/>
    </xf>
    <xf numFmtId="164" fontId="6" fillId="2" borderId="0" xfId="4" applyNumberFormat="1" applyFont="1" applyFill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167" fontId="5" fillId="4" borderId="1" xfId="5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66" fontId="5" fillId="4" borderId="1" xfId="2" applyFont="1" applyFill="1" applyBorder="1" applyAlignment="1">
      <alignment horizontal="center" vertical="center" wrapText="1"/>
    </xf>
    <xf numFmtId="0" fontId="5" fillId="4" borderId="1" xfId="6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9" fontId="4" fillId="0" borderId="1" xfId="8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164" fontId="5" fillId="5" borderId="1" xfId="2" applyNumberFormat="1" applyFont="1" applyFill="1" applyBorder="1" applyAlignment="1">
      <alignment horizontal="center" vertical="center" wrapText="1"/>
    </xf>
    <xf numFmtId="166" fontId="5" fillId="5" borderId="1" xfId="2" applyFont="1" applyFill="1" applyBorder="1" applyAlignment="1">
      <alignment horizontal="center" vertical="center" wrapText="1"/>
    </xf>
    <xf numFmtId="0" fontId="4" fillId="6" borderId="0" xfId="3" applyFont="1" applyFill="1" applyAlignment="1">
      <alignment horizontal="center" vertical="center" wrapText="1"/>
    </xf>
    <xf numFmtId="0" fontId="4" fillId="6" borderId="0" xfId="3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164" fontId="4" fillId="6" borderId="1" xfId="2" applyNumberFormat="1" applyFont="1" applyFill="1" applyBorder="1" applyAlignment="1">
      <alignment horizontal="center" vertical="center" wrapText="1"/>
    </xf>
    <xf numFmtId="166" fontId="4" fillId="6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169" fontId="4" fillId="2" borderId="1" xfId="7" applyNumberFormat="1" applyFont="1" applyFill="1" applyBorder="1" applyAlignment="1">
      <alignment horizontal="center" vertical="center" wrapText="1"/>
    </xf>
    <xf numFmtId="9" fontId="4" fillId="2" borderId="1" xfId="8" applyFont="1" applyFill="1" applyBorder="1" applyAlignment="1" applyProtection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6" fontId="4" fillId="2" borderId="1" xfId="2" applyFont="1" applyFill="1" applyBorder="1" applyAlignment="1" applyProtection="1">
      <alignment horizontal="center" vertical="center" wrapText="1"/>
    </xf>
    <xf numFmtId="3" fontId="4" fillId="2" borderId="1" xfId="7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44" fontId="3" fillId="2" borderId="1" xfId="2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44" fontId="5" fillId="5" borderId="1" xfId="2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164" fontId="5" fillId="7" borderId="1" xfId="2" applyNumberFormat="1" applyFont="1" applyFill="1" applyBorder="1" applyAlignment="1">
      <alignment horizontal="center" vertical="center" wrapText="1"/>
    </xf>
    <xf numFmtId="166" fontId="5" fillId="7" borderId="1" xfId="2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9" fontId="4" fillId="2" borderId="1" xfId="8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6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7" fillId="7" borderId="1" xfId="2" applyNumberFormat="1" applyFont="1" applyFill="1" applyBorder="1" applyAlignment="1">
      <alignment horizontal="center" vertical="center" wrapText="1"/>
    </xf>
    <xf numFmtId="166" fontId="7" fillId="7" borderId="1" xfId="2" applyFont="1" applyFill="1" applyBorder="1" applyAlignment="1">
      <alignment horizontal="center" vertical="center" wrapText="1"/>
    </xf>
    <xf numFmtId="166" fontId="4" fillId="0" borderId="1" xfId="2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8" borderId="1" xfId="2" applyNumberFormat="1" applyFont="1" applyFill="1" applyBorder="1" applyAlignment="1" applyProtection="1">
      <alignment horizontal="center" vertical="center" wrapText="1"/>
    </xf>
    <xf numFmtId="166" fontId="4" fillId="8" borderId="1" xfId="2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169" fontId="4" fillId="0" borderId="1" xfId="7" applyNumberFormat="1" applyFont="1" applyFill="1" applyBorder="1" applyAlignment="1">
      <alignment horizontal="center" vertical="center" wrapText="1"/>
    </xf>
    <xf numFmtId="9" fontId="4" fillId="0" borderId="1" xfId="8" applyFont="1" applyFill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</xf>
    <xf numFmtId="166" fontId="3" fillId="0" borderId="1" xfId="9" applyNumberFormat="1" applyFont="1" applyFill="1" applyBorder="1" applyAlignment="1" applyProtection="1">
      <alignment horizontal="center" vertical="center" wrapText="1"/>
    </xf>
    <xf numFmtId="3" fontId="4" fillId="0" borderId="1" xfId="7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168" fontId="5" fillId="7" borderId="1" xfId="4" applyNumberFormat="1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49" fontId="5" fillId="9" borderId="1" xfId="3" applyNumberFormat="1" applyFont="1" applyFill="1" applyBorder="1" applyAlignment="1">
      <alignment horizontal="center" vertical="center" wrapText="1"/>
    </xf>
    <xf numFmtId="165" fontId="5" fillId="9" borderId="1" xfId="3" applyNumberFormat="1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164" fontId="5" fillId="9" borderId="1" xfId="2" applyNumberFormat="1" applyFont="1" applyFill="1" applyBorder="1" applyAlignment="1">
      <alignment horizontal="center" vertical="center" wrapText="1"/>
    </xf>
    <xf numFmtId="166" fontId="5" fillId="9" borderId="1" xfId="2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66" fontId="5" fillId="9" borderId="6" xfId="2" applyFont="1" applyFill="1" applyBorder="1" applyAlignment="1">
      <alignment horizontal="center" vertical="center" wrapText="1"/>
    </xf>
    <xf numFmtId="166" fontId="5" fillId="9" borderId="7" xfId="2" applyFont="1" applyFill="1" applyBorder="1" applyAlignment="1">
      <alignment horizontal="center" vertical="center" wrapText="1"/>
    </xf>
    <xf numFmtId="0" fontId="5" fillId="9" borderId="8" xfId="3" applyFont="1" applyFill="1" applyBorder="1" applyAlignment="1">
      <alignment horizontal="center" vertical="center" wrapText="1"/>
    </xf>
    <xf numFmtId="0" fontId="5" fillId="9" borderId="9" xfId="3" applyFont="1" applyFill="1" applyBorder="1" applyAlignment="1">
      <alignment horizontal="center" vertical="center" wrapText="1"/>
    </xf>
    <xf numFmtId="0" fontId="5" fillId="9" borderId="9" xfId="3" applyFont="1" applyFill="1" applyBorder="1" applyAlignment="1">
      <alignment horizontal="center" vertical="center" wrapText="1"/>
    </xf>
    <xf numFmtId="166" fontId="5" fillId="9" borderId="10" xfId="2" applyFont="1" applyFill="1" applyBorder="1" applyAlignment="1">
      <alignment horizontal="center" vertical="center" wrapText="1"/>
    </xf>
    <xf numFmtId="166" fontId="5" fillId="9" borderId="11" xfId="2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171" fontId="5" fillId="2" borderId="3" xfId="1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</cellXfs>
  <cellStyles count="116">
    <cellStyle name="20% - Ênfase1 2" xfId="11"/>
    <cellStyle name="20% - Ênfase1 2 2" xfId="12"/>
    <cellStyle name="20% - Ênfase2 2" xfId="13"/>
    <cellStyle name="20% - Ênfase2 2 2" xfId="14"/>
    <cellStyle name="20% - Ênfase3 2" xfId="15"/>
    <cellStyle name="20% - Ênfase4 2" xfId="16"/>
    <cellStyle name="20% - Ênfase4 2 2" xfId="17"/>
    <cellStyle name="20% - Ênfase5 2" xfId="18"/>
    <cellStyle name="20% - Ênfase6 2" xfId="19"/>
    <cellStyle name="20% - Ênfase6 2 2" xfId="20"/>
    <cellStyle name="40% - Ênfase1 2" xfId="21"/>
    <cellStyle name="40% - Ênfase1 2 2" xfId="22"/>
    <cellStyle name="40% - Ênfase2 2" xfId="23"/>
    <cellStyle name="40% - Ênfase2 2 2" xfId="24"/>
    <cellStyle name="40% - Ênfase3 2" xfId="25"/>
    <cellStyle name="40% - Ênfase4 2" xfId="26"/>
    <cellStyle name="40% - Ênfase4 2 2" xfId="27"/>
    <cellStyle name="40% - Ênfase5 2" xfId="28"/>
    <cellStyle name="40% - Ênfase5 2 2" xfId="29"/>
    <cellStyle name="40% - Ênfase6 2" xfId="30"/>
    <cellStyle name="60% - Ênfase1 2" xfId="31"/>
    <cellStyle name="60% - Ênfase2 2" xfId="32"/>
    <cellStyle name="60% - Ênfase2 2 2" xfId="33"/>
    <cellStyle name="60% - Ênfase3 2" xfId="34"/>
    <cellStyle name="60% - Ênfase4 2" xfId="35"/>
    <cellStyle name="60% - Ênfase5 2" xfId="36"/>
    <cellStyle name="60% - Ênfase5 2 2" xfId="37"/>
    <cellStyle name="60% - Ênfase6 2" xfId="38"/>
    <cellStyle name="Bom 2" xfId="39"/>
    <cellStyle name="Cálculo 2" xfId="40"/>
    <cellStyle name="Cálculo 2 2" xfId="41"/>
    <cellStyle name="Campo do Assistente de dados" xfId="42"/>
    <cellStyle name="Canto do Assistente de dados" xfId="43"/>
    <cellStyle name="Categoria do Assistente de dados" xfId="44"/>
    <cellStyle name="Célula de Verificação 2" xfId="45"/>
    <cellStyle name="Célula Vinculada 2" xfId="46"/>
    <cellStyle name="Comma" xfId="1" builtinId="3"/>
    <cellStyle name="Comma 2" xfId="47"/>
    <cellStyle name="Comma 2 2" xfId="10"/>
    <cellStyle name="Comma 3" xfId="48"/>
    <cellStyle name="Comma 3 2" xfId="49"/>
    <cellStyle name="Comma 4" xfId="50"/>
    <cellStyle name="Currency" xfId="2" builtinId="4"/>
    <cellStyle name="Currency 2" xfId="51"/>
    <cellStyle name="Currency 2 2" xfId="52"/>
    <cellStyle name="Currency 3" xfId="53"/>
    <cellStyle name="Ênfase1 2" xfId="54"/>
    <cellStyle name="Ênfase1 2 2" xfId="55"/>
    <cellStyle name="Ênfase2 2" xfId="56"/>
    <cellStyle name="Ênfase3 2" xfId="57"/>
    <cellStyle name="Ênfase3 2 2" xfId="58"/>
    <cellStyle name="Ênfase4 2" xfId="59"/>
    <cellStyle name="Ênfase5 2" xfId="60"/>
    <cellStyle name="Ênfase5 2 2" xfId="61"/>
    <cellStyle name="Ênfase6 2" xfId="62"/>
    <cellStyle name="Entrada 2" xfId="63"/>
    <cellStyle name="Entrada 2 2" xfId="64"/>
    <cellStyle name="Excel Built-in Excel Built-in Normal 3 2" xfId="65"/>
    <cellStyle name="Excel Built-in Excel Built-in Normal 5" xfId="7"/>
    <cellStyle name="Excel Built-in Normal" xfId="66"/>
    <cellStyle name="Excel Built-in Normal 1" xfId="67"/>
    <cellStyle name="Excel Built-in Normal 2" xfId="68"/>
    <cellStyle name="Hiperlink 6" xfId="69"/>
    <cellStyle name="Incorreto 2" xfId="70"/>
    <cellStyle name="Incorreto 2 2" xfId="71"/>
    <cellStyle name="Moeda 2" xfId="9"/>
    <cellStyle name="Moeda 3" xfId="72"/>
    <cellStyle name="Neutra 2" xfId="73"/>
    <cellStyle name="Normal" xfId="0" builtinId="0"/>
    <cellStyle name="Normal 2" xfId="74"/>
    <cellStyle name="Normal 2 2" xfId="75"/>
    <cellStyle name="Normal 2 3" xfId="76"/>
    <cellStyle name="Normal 3" xfId="77"/>
    <cellStyle name="Normal 3 2" xfId="78"/>
    <cellStyle name="Normal 3 2 2" xfId="79"/>
    <cellStyle name="Normal 3 2 3" xfId="6"/>
    <cellStyle name="Normal 3 3" xfId="80"/>
    <cellStyle name="Normal 3 4" xfId="81"/>
    <cellStyle name="Normal 4" xfId="82"/>
    <cellStyle name="Normal 5" xfId="3"/>
    <cellStyle name="Normal 6" xfId="83"/>
    <cellStyle name="Normal 6 2" xfId="84"/>
    <cellStyle name="Normal 6 2 2" xfId="85"/>
    <cellStyle name="Normal 6 3" xfId="4"/>
    <cellStyle name="Normal 7" xfId="86"/>
    <cellStyle name="Normal 8" xfId="87"/>
    <cellStyle name="Normal 8 2" xfId="88"/>
    <cellStyle name="Nota 2" xfId="89"/>
    <cellStyle name="Percent 2" xfId="90"/>
    <cellStyle name="Percent 2 2" xfId="8"/>
    <cellStyle name="Percent 3" xfId="91"/>
    <cellStyle name="Percent 3 2" xfId="92"/>
    <cellStyle name="Porcentagem 2" xfId="93"/>
    <cellStyle name="Porcentagem 3" xfId="94"/>
    <cellStyle name="Resultado do Assistente de dados" xfId="95"/>
    <cellStyle name="Saída 2" xfId="96"/>
    <cellStyle name="Saída 2 2" xfId="97"/>
    <cellStyle name="Separador de milhares 5" xfId="98"/>
    <cellStyle name="Separador de milhares 5 2" xfId="99"/>
    <cellStyle name="Separador de milhares 5 3" xfId="100"/>
    <cellStyle name="Separador de milhares 5 3 2" xfId="5"/>
    <cellStyle name="Separador de milhares 5 4" xfId="101"/>
    <cellStyle name="TableStyleLight1" xfId="102"/>
    <cellStyle name="Texto de Aviso 2" xfId="103"/>
    <cellStyle name="Texto Explicativo 2" xfId="104"/>
    <cellStyle name="Título 1 1" xfId="105"/>
    <cellStyle name="Título 1 2" xfId="106"/>
    <cellStyle name="Título 2 2" xfId="107"/>
    <cellStyle name="Título 3 2" xfId="108"/>
    <cellStyle name="Título 4 2" xfId="109"/>
    <cellStyle name="Título do Assistente de dados" xfId="110"/>
    <cellStyle name="Total 2" xfId="111"/>
    <cellStyle name="Valor do Assistente de dados" xfId="112"/>
    <cellStyle name="Vírgula 2" xfId="113"/>
    <cellStyle name="Vírgula 3" xfId="114"/>
    <cellStyle name="Vírgula 4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0</xdr:row>
      <xdr:rowOff>152401</xdr:rowOff>
    </xdr:from>
    <xdr:to>
      <xdr:col>1</xdr:col>
      <xdr:colOff>1714500</xdr:colOff>
      <xdr:row>3</xdr:row>
      <xdr:rowOff>28576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1" y="152401"/>
          <a:ext cx="1466849" cy="37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iaem/AppData/Local/Microsoft/Windows/Temporary%20Internet%20Files/Content.Outlook/6N9ENSV4/MAO-OrcamentoGlobalPAPOA-2014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PresupuestoDetalladoPOD"/>
      <sheetName val="Plano de Aquisiçoes"/>
      <sheetName val="POA"/>
      <sheetName val="Componente1"/>
      <sheetName val="BudgetMissaoAnalise"/>
      <sheetName val="Gestao"/>
      <sheetName val="AdministraçaoPrograma"/>
      <sheetName val="Consultorias e Formacao"/>
      <sheetName val="Sheet1"/>
      <sheetName val="Sheet5"/>
    </sheetNames>
    <sheetDataSet>
      <sheetData sheetId="0">
        <row r="18">
          <cell r="A18" t="str">
            <v>Consultoria Seleção de Formadores</v>
          </cell>
        </row>
        <row r="19">
          <cell r="A19" t="str">
            <v>Avaliação Capacitações Atuais</v>
          </cell>
        </row>
        <row r="26">
          <cell r="A26" t="str">
            <v>Consultoria seleção e avaliação de desempenho professores e gestores</v>
          </cell>
        </row>
        <row r="31">
          <cell r="A31" t="str">
            <v>Consultoria concepção AGE (SAEDE)</v>
          </cell>
        </row>
        <row r="32">
          <cell r="A32" t="str">
            <v>Sistema GIDE (Instituto Aquila)</v>
          </cell>
        </row>
        <row r="33">
          <cell r="A33" t="str">
            <v>Equipe Núcleo Análise e Estatísticas</v>
          </cell>
        </row>
      </sheetData>
      <sheetData sheetId="1"/>
      <sheetData sheetId="2">
        <row r="13">
          <cell r="D13">
            <v>4386709.6818181816</v>
          </cell>
        </row>
      </sheetData>
      <sheetData sheetId="3"/>
      <sheetData sheetId="4">
        <row r="7">
          <cell r="G7">
            <v>2418180.1</v>
          </cell>
        </row>
        <row r="8">
          <cell r="G8">
            <v>2405200.5499999998</v>
          </cell>
        </row>
        <row r="9">
          <cell r="G9">
            <v>2405200.5499999998</v>
          </cell>
        </row>
        <row r="10">
          <cell r="G10">
            <v>2422180.1</v>
          </cell>
        </row>
        <row r="11">
          <cell r="L11">
            <v>2101159.81</v>
          </cell>
        </row>
        <row r="12">
          <cell r="L12">
            <v>2101159.81</v>
          </cell>
        </row>
        <row r="13">
          <cell r="L13">
            <v>2101159.81</v>
          </cell>
        </row>
        <row r="14">
          <cell r="L14">
            <v>0</v>
          </cell>
          <cell r="M14">
            <v>7417190.8600000003</v>
          </cell>
          <cell r="Q14">
            <v>0</v>
          </cell>
          <cell r="R14">
            <v>3178796.08</v>
          </cell>
        </row>
        <row r="15">
          <cell r="L15">
            <v>7299298.1299999999</v>
          </cell>
          <cell r="M15">
            <v>0</v>
          </cell>
          <cell r="Q15">
            <v>3128270.63</v>
          </cell>
          <cell r="R15">
            <v>0</v>
          </cell>
        </row>
        <row r="16">
          <cell r="L16">
            <v>0</v>
          </cell>
          <cell r="M16">
            <v>7519147.1399999997</v>
          </cell>
          <cell r="Q16">
            <v>0</v>
          </cell>
          <cell r="R16">
            <v>3222491.63</v>
          </cell>
        </row>
        <row r="17">
          <cell r="L17">
            <v>7001029.3300000001</v>
          </cell>
          <cell r="M17">
            <v>0</v>
          </cell>
          <cell r="Q17">
            <v>3000441.14</v>
          </cell>
          <cell r="R17">
            <v>0</v>
          </cell>
        </row>
        <row r="18">
          <cell r="R18">
            <v>7369331.4000000004</v>
          </cell>
          <cell r="W18">
            <v>3158284.89</v>
          </cell>
        </row>
        <row r="19">
          <cell r="Q19">
            <v>7145777.8899999997</v>
          </cell>
          <cell r="V19">
            <v>3062476.24</v>
          </cell>
        </row>
        <row r="20">
          <cell r="Q20">
            <v>7064977.5599999996</v>
          </cell>
          <cell r="V20">
            <v>3027847.53</v>
          </cell>
        </row>
        <row r="21">
          <cell r="Q21">
            <v>0</v>
          </cell>
          <cell r="R21">
            <v>7217921.3799999999</v>
          </cell>
          <cell r="V21">
            <v>0</v>
          </cell>
          <cell r="W21">
            <v>3093394.88</v>
          </cell>
        </row>
        <row r="22">
          <cell r="Q22">
            <v>7124732.8600000003</v>
          </cell>
          <cell r="V22">
            <v>3053456.94</v>
          </cell>
        </row>
        <row r="35">
          <cell r="J35">
            <v>738750.70200000005</v>
          </cell>
          <cell r="L35">
            <v>940038.02</v>
          </cell>
          <cell r="O35">
            <v>171426.13</v>
          </cell>
        </row>
        <row r="36">
          <cell r="J36">
            <v>738871.902</v>
          </cell>
          <cell r="L36">
            <v>940038.02</v>
          </cell>
          <cell r="O36">
            <v>171478.07</v>
          </cell>
        </row>
        <row r="37">
          <cell r="J37">
            <v>1259091.33</v>
          </cell>
          <cell r="L37">
            <v>940038.02</v>
          </cell>
          <cell r="O37">
            <v>176657.3</v>
          </cell>
        </row>
        <row r="38">
          <cell r="J38">
            <v>738425.91200000001</v>
          </cell>
          <cell r="L38">
            <v>940038.02</v>
          </cell>
          <cell r="O38">
            <v>171286.94</v>
          </cell>
        </row>
        <row r="39">
          <cell r="H39">
            <v>338756.39200000005</v>
          </cell>
          <cell r="O39">
            <v>400186.24</v>
          </cell>
          <cell r="Q39">
            <v>940038.02</v>
          </cell>
          <cell r="T39">
            <v>171508.39</v>
          </cell>
        </row>
        <row r="40">
          <cell r="H40">
            <v>338756.39200000005</v>
          </cell>
          <cell r="O40">
            <v>404104.64</v>
          </cell>
          <cell r="Q40">
            <v>940038.02</v>
          </cell>
          <cell r="T40">
            <v>173187.7</v>
          </cell>
        </row>
        <row r="41">
          <cell r="H41">
            <v>338756.39200000005</v>
          </cell>
          <cell r="O41">
            <v>400115.5</v>
          </cell>
          <cell r="Q41">
            <v>940038.02</v>
          </cell>
          <cell r="T41">
            <v>171478.08</v>
          </cell>
        </row>
        <row r="42">
          <cell r="H42">
            <v>338756.39200000005</v>
          </cell>
          <cell r="O42">
            <v>402501.15</v>
          </cell>
          <cell r="Q42">
            <v>940038.02</v>
          </cell>
          <cell r="T42">
            <v>172500.5</v>
          </cell>
        </row>
        <row r="43">
          <cell r="H43">
            <v>338756.39200000005</v>
          </cell>
          <cell r="O43">
            <v>400230.24</v>
          </cell>
          <cell r="Q43">
            <v>940038.02</v>
          </cell>
          <cell r="T43">
            <v>171527.24</v>
          </cell>
        </row>
        <row r="44">
          <cell r="H44">
            <v>338756.39200000005</v>
          </cell>
          <cell r="O44">
            <v>0</v>
          </cell>
          <cell r="T44">
            <v>401289.57</v>
          </cell>
          <cell r="Y44">
            <v>171981.24</v>
          </cell>
        </row>
        <row r="45">
          <cell r="H45">
            <v>338756.39200000005</v>
          </cell>
          <cell r="O45">
            <v>0</v>
          </cell>
          <cell r="T45">
            <v>405566.14</v>
          </cell>
          <cell r="Y45">
            <v>173814.06</v>
          </cell>
        </row>
        <row r="46">
          <cell r="H46">
            <v>338756.39200000005</v>
          </cell>
          <cell r="O46">
            <v>0</v>
          </cell>
          <cell r="T46">
            <v>405712.79</v>
          </cell>
          <cell r="Y46">
            <v>173876.91</v>
          </cell>
        </row>
        <row r="47">
          <cell r="H47">
            <v>338756.39200000005</v>
          </cell>
          <cell r="O47">
            <v>0</v>
          </cell>
          <cell r="T47">
            <v>399412.02</v>
          </cell>
          <cell r="Y47">
            <v>171176.58</v>
          </cell>
        </row>
      </sheetData>
      <sheetData sheetId="5">
        <row r="36">
          <cell r="C36">
            <v>1800000</v>
          </cell>
          <cell r="F36">
            <v>1800000</v>
          </cell>
        </row>
        <row r="61">
          <cell r="D61">
            <v>2152500</v>
          </cell>
        </row>
        <row r="68">
          <cell r="E68">
            <v>70000</v>
          </cell>
        </row>
        <row r="69">
          <cell r="E69">
            <v>150000</v>
          </cell>
        </row>
        <row r="70">
          <cell r="E70">
            <v>6000000</v>
          </cell>
        </row>
        <row r="74">
          <cell r="E74">
            <v>2200000</v>
          </cell>
        </row>
        <row r="79">
          <cell r="E79">
            <v>440000</v>
          </cell>
        </row>
        <row r="82">
          <cell r="E82">
            <v>1500000</v>
          </cell>
        </row>
        <row r="83">
          <cell r="E83">
            <v>880000</v>
          </cell>
        </row>
        <row r="84">
          <cell r="E84">
            <v>3300000</v>
          </cell>
        </row>
        <row r="85">
          <cell r="E85">
            <v>6874000</v>
          </cell>
        </row>
        <row r="86">
          <cell r="E86">
            <v>1200000</v>
          </cell>
        </row>
        <row r="87">
          <cell r="E87">
            <v>75000</v>
          </cell>
        </row>
        <row r="88">
          <cell r="E88">
            <v>4400000</v>
          </cell>
        </row>
      </sheetData>
      <sheetData sheetId="6"/>
      <sheetData sheetId="7">
        <row r="3">
          <cell r="J3">
            <v>1000000</v>
          </cell>
        </row>
        <row r="18">
          <cell r="H18">
            <v>6867056.0000000009</v>
          </cell>
        </row>
        <row r="33">
          <cell r="G33">
            <v>232500</v>
          </cell>
        </row>
        <row r="41">
          <cell r="G41">
            <v>650000</v>
          </cell>
        </row>
        <row r="57">
          <cell r="E57">
            <v>0.6</v>
          </cell>
          <cell r="H57">
            <v>0.3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N60"/>
  <sheetViews>
    <sheetView tabSelected="1" zoomScaleNormal="100" workbookViewId="0">
      <selection activeCell="A8" sqref="A8:A10"/>
    </sheetView>
  </sheetViews>
  <sheetFormatPr defaultColWidth="11" defaultRowHeight="15.6" x14ac:dyDescent="0.3"/>
  <cols>
    <col min="1" max="1" width="4.3984375" style="3" customWidth="1"/>
    <col min="2" max="2" width="45.3984375" style="2" customWidth="1"/>
    <col min="3" max="3" width="17.3984375" customWidth="1"/>
    <col min="4" max="4" width="14.5" style="1" customWidth="1"/>
    <col min="7" max="7" width="11.8984375" customWidth="1"/>
    <col min="12" max="12" width="25.09765625" customWidth="1"/>
  </cols>
  <sheetData>
    <row r="1" spans="1:846" s="4" customFormat="1" ht="13.2" x14ac:dyDescent="0.3">
      <c r="A1" s="9"/>
      <c r="C1" s="8"/>
      <c r="D1" s="7"/>
      <c r="I1" s="6"/>
      <c r="J1" s="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</row>
    <row r="2" spans="1:846" s="4" customFormat="1" ht="13.2" x14ac:dyDescent="0.3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</row>
    <row r="3" spans="1:846" s="4" customFormat="1" ht="13.2" x14ac:dyDescent="0.3">
      <c r="A3" s="115" t="s">
        <v>81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</row>
    <row r="4" spans="1:846" s="26" customFormat="1" ht="13.2" x14ac:dyDescent="0.3">
      <c r="A4" s="117" t="s">
        <v>80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</row>
    <row r="5" spans="1:846" s="4" customFormat="1" ht="13.2" x14ac:dyDescent="0.3">
      <c r="A5" s="115" t="s">
        <v>79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</row>
    <row r="6" spans="1:846" s="4" customFormat="1" ht="13.8" thickBot="1" x14ac:dyDescent="0.35">
      <c r="A6" s="114"/>
      <c r="B6" s="114" t="s">
        <v>78</v>
      </c>
      <c r="C6" s="12"/>
      <c r="D6" s="11"/>
      <c r="E6" s="9"/>
      <c r="F6" s="9"/>
      <c r="G6" s="9"/>
      <c r="H6" s="9"/>
      <c r="I6" s="9"/>
      <c r="J6" s="9"/>
      <c r="K6" s="9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</row>
    <row r="7" spans="1:846" s="4" customFormat="1" ht="13.8" thickBot="1" x14ac:dyDescent="0.35">
      <c r="A7" s="114"/>
      <c r="B7" s="114" t="s">
        <v>77</v>
      </c>
      <c r="C7" s="12"/>
      <c r="D7" s="11"/>
      <c r="E7" s="9"/>
      <c r="F7" s="9"/>
      <c r="G7" s="9"/>
      <c r="H7" s="113" t="s">
        <v>76</v>
      </c>
      <c r="I7" s="113"/>
      <c r="J7" s="112">
        <v>2.2000000000000002</v>
      </c>
      <c r="K7" s="112"/>
      <c r="L7" s="11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</row>
    <row r="8" spans="1:846" s="4" customFormat="1" ht="12" customHeight="1" x14ac:dyDescent="0.3">
      <c r="A8" s="110" t="s">
        <v>75</v>
      </c>
      <c r="B8" s="106" t="s">
        <v>74</v>
      </c>
      <c r="C8" s="109" t="s">
        <v>73</v>
      </c>
      <c r="D8" s="108"/>
      <c r="E8" s="107" t="s">
        <v>72</v>
      </c>
      <c r="F8" s="106" t="s">
        <v>71</v>
      </c>
      <c r="G8" s="106" t="s">
        <v>70</v>
      </c>
      <c r="H8" s="106"/>
      <c r="I8" s="106" t="s">
        <v>69</v>
      </c>
      <c r="J8" s="106"/>
      <c r="K8" s="106" t="s">
        <v>68</v>
      </c>
      <c r="L8" s="105" t="s">
        <v>67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</row>
    <row r="9" spans="1:846" s="4" customFormat="1" ht="13.2" x14ac:dyDescent="0.3">
      <c r="A9" s="102"/>
      <c r="B9" s="101"/>
      <c r="C9" s="104"/>
      <c r="D9" s="103"/>
      <c r="E9" s="98" t="s">
        <v>66</v>
      </c>
      <c r="F9" s="101"/>
      <c r="G9" s="98" t="s">
        <v>65</v>
      </c>
      <c r="H9" s="98" t="s">
        <v>64</v>
      </c>
      <c r="I9" s="97" t="s">
        <v>63</v>
      </c>
      <c r="J9" s="97" t="s">
        <v>62</v>
      </c>
      <c r="K9" s="101"/>
      <c r="L9" s="9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</row>
    <row r="10" spans="1:846" s="4" customFormat="1" ht="13.2" x14ac:dyDescent="0.3">
      <c r="A10" s="102"/>
      <c r="B10" s="101"/>
      <c r="C10" s="100" t="s">
        <v>61</v>
      </c>
      <c r="D10" s="99" t="s">
        <v>60</v>
      </c>
      <c r="E10" s="96" t="s">
        <v>5</v>
      </c>
      <c r="F10" s="96" t="s">
        <v>3</v>
      </c>
      <c r="G10" s="98" t="s">
        <v>59</v>
      </c>
      <c r="H10" s="98" t="s">
        <v>59</v>
      </c>
      <c r="I10" s="97" t="s">
        <v>58</v>
      </c>
      <c r="J10" s="97" t="s">
        <v>57</v>
      </c>
      <c r="K10" s="96" t="s">
        <v>1</v>
      </c>
      <c r="L10" s="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</row>
    <row r="11" spans="1:846" s="4" customFormat="1" ht="27" customHeight="1" thickBot="1" x14ac:dyDescent="0.35">
      <c r="A11" s="67" t="s">
        <v>56</v>
      </c>
      <c r="B11" s="67"/>
      <c r="C11" s="66">
        <f>C12</f>
        <v>109039107.23999999</v>
      </c>
      <c r="D11" s="65">
        <f>D12</f>
        <v>49563230.563636363</v>
      </c>
      <c r="E11" s="94"/>
      <c r="F11" s="64"/>
      <c r="G11" s="64"/>
      <c r="H11" s="64"/>
      <c r="I11" s="64"/>
      <c r="J11" s="64"/>
      <c r="K11" s="64"/>
      <c r="L11" s="6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</row>
    <row r="12" spans="1:846" s="92" customFormat="1" ht="27" customHeight="1" x14ac:dyDescent="0.3">
      <c r="A12" s="37" t="s">
        <v>27</v>
      </c>
      <c r="B12" s="37"/>
      <c r="C12" s="39">
        <f>SUM(C13:C17)</f>
        <v>109039107.23999999</v>
      </c>
      <c r="D12" s="38">
        <f>SUM(D13:D17)</f>
        <v>49563230.563636363</v>
      </c>
      <c r="E12" s="93"/>
      <c r="F12" s="93"/>
      <c r="G12" s="93"/>
      <c r="H12" s="93"/>
      <c r="I12" s="93"/>
      <c r="J12" s="93"/>
      <c r="K12" s="93"/>
      <c r="L12" s="9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</row>
    <row r="13" spans="1:846" s="68" customFormat="1" ht="39.6" x14ac:dyDescent="0.3">
      <c r="A13" s="28">
        <v>1</v>
      </c>
      <c r="B13" s="91" t="s">
        <v>55</v>
      </c>
      <c r="C13" s="90">
        <f>SUM([1]Componente1!G7:G10)</f>
        <v>9650761.3000000007</v>
      </c>
      <c r="D13" s="89">
        <f>C13/J7</f>
        <v>4386709.6818181816</v>
      </c>
      <c r="E13" s="28" t="s">
        <v>34</v>
      </c>
      <c r="F13" s="31" t="s">
        <v>9</v>
      </c>
      <c r="G13" s="88">
        <v>0</v>
      </c>
      <c r="H13" s="88">
        <v>1</v>
      </c>
      <c r="I13" s="87">
        <v>41805</v>
      </c>
      <c r="J13" s="87">
        <v>42078</v>
      </c>
      <c r="K13" s="28" t="s">
        <v>8</v>
      </c>
      <c r="L13" s="86" t="s">
        <v>53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</row>
    <row r="14" spans="1:846" s="68" customFormat="1" ht="39.6" x14ac:dyDescent="0.3">
      <c r="A14" s="28">
        <v>2</v>
      </c>
      <c r="B14" s="91" t="s">
        <v>54</v>
      </c>
      <c r="C14" s="90">
        <f>SUM([1]Componente1!L11:L13)</f>
        <v>6303479.4299999997</v>
      </c>
      <c r="D14" s="89">
        <f>C14/J7</f>
        <v>2865217.9227272724</v>
      </c>
      <c r="E14" s="28" t="s">
        <v>34</v>
      </c>
      <c r="F14" s="31" t="s">
        <v>9</v>
      </c>
      <c r="G14" s="88">
        <v>0</v>
      </c>
      <c r="H14" s="88">
        <v>1</v>
      </c>
      <c r="I14" s="87">
        <v>41805</v>
      </c>
      <c r="J14" s="87">
        <v>42231</v>
      </c>
      <c r="K14" s="28" t="s">
        <v>8</v>
      </c>
      <c r="L14" s="86" t="s">
        <v>53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</row>
    <row r="15" spans="1:846" s="68" customFormat="1" ht="26.4" x14ac:dyDescent="0.3">
      <c r="A15" s="28">
        <v>3</v>
      </c>
      <c r="B15" s="91" t="s">
        <v>52</v>
      </c>
      <c r="C15" s="90">
        <f>SUM([1]Componente1!L14:M17,[1]Componente1!Q14:R17)</f>
        <v>41766664.940000005</v>
      </c>
      <c r="D15" s="89">
        <f>C15/J7</f>
        <v>18984847.699999999</v>
      </c>
      <c r="E15" s="28" t="s">
        <v>29</v>
      </c>
      <c r="F15" s="31" t="s">
        <v>9</v>
      </c>
      <c r="G15" s="88">
        <f>SUM([1]Componente1!M14:M17,[1]Componente1!R14:R17)/'Plano de Aquisiçoes'!C15</f>
        <v>0.51087693357017161</v>
      </c>
      <c r="H15" s="88">
        <f>SUM([1]Componente1!L14:L17,[1]Componente1!Q14:Q17)/'Plano de Aquisiçoes'!C15</f>
        <v>0.48912306642982822</v>
      </c>
      <c r="I15" s="87">
        <v>42109</v>
      </c>
      <c r="J15" s="87">
        <v>42597</v>
      </c>
      <c r="K15" s="28" t="s">
        <v>8</v>
      </c>
      <c r="L15" s="86" t="s">
        <v>49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</row>
    <row r="16" spans="1:846" s="68" customFormat="1" ht="26.4" x14ac:dyDescent="0.3">
      <c r="A16" s="28">
        <v>4</v>
      </c>
      <c r="B16" s="91" t="s">
        <v>51</v>
      </c>
      <c r="C16" s="90">
        <f>SUM([1]Componente1!R18,[1]Componente1!R21,[1]Componente1!W18,[1]Componente1!W21)</f>
        <v>20838932.550000001</v>
      </c>
      <c r="D16" s="89">
        <f>C16/J7</f>
        <v>9472242.0681818184</v>
      </c>
      <c r="E16" s="28" t="s">
        <v>29</v>
      </c>
      <c r="F16" s="31" t="s">
        <v>9</v>
      </c>
      <c r="G16" s="88">
        <v>1</v>
      </c>
      <c r="H16" s="88">
        <v>0</v>
      </c>
      <c r="I16" s="87">
        <v>42323</v>
      </c>
      <c r="J16" s="87">
        <v>42809</v>
      </c>
      <c r="K16" s="28" t="s">
        <v>8</v>
      </c>
      <c r="L16" s="86" t="s">
        <v>49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</row>
    <row r="17" spans="1:846" s="68" customFormat="1" ht="26.4" x14ac:dyDescent="0.3">
      <c r="A17" s="28">
        <v>5</v>
      </c>
      <c r="B17" s="91" t="s">
        <v>50</v>
      </c>
      <c r="C17" s="90">
        <f>SUM([1]Componente1!Q19:Q22,[1]Componente1!V19:V22)</f>
        <v>30479269.02</v>
      </c>
      <c r="D17" s="89">
        <f>C17/J7</f>
        <v>13854213.19090909</v>
      </c>
      <c r="E17" s="28" t="s">
        <v>29</v>
      </c>
      <c r="F17" s="31" t="s">
        <v>9</v>
      </c>
      <c r="G17" s="88">
        <v>0</v>
      </c>
      <c r="H17" s="88">
        <v>1</v>
      </c>
      <c r="I17" s="87">
        <v>42444</v>
      </c>
      <c r="J17" s="87">
        <v>42962</v>
      </c>
      <c r="K17" s="28" t="s">
        <v>8</v>
      </c>
      <c r="L17" s="86" t="s">
        <v>49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</row>
    <row r="18" spans="1:846" s="63" customFormat="1" ht="27" customHeight="1" x14ac:dyDescent="0.3">
      <c r="A18" s="67" t="s">
        <v>48</v>
      </c>
      <c r="B18" s="67"/>
      <c r="C18" s="66">
        <f>C19+C21+C23</f>
        <v>12292842.179999998</v>
      </c>
      <c r="D18" s="65">
        <f>D19+D21+D23</f>
        <v>5587655.5363636352</v>
      </c>
      <c r="E18" s="64"/>
      <c r="F18" s="64"/>
      <c r="G18" s="64"/>
      <c r="H18" s="64"/>
      <c r="I18" s="64"/>
      <c r="J18" s="64"/>
      <c r="K18" s="64"/>
      <c r="L18" s="6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</row>
    <row r="19" spans="1:846" s="63" customFormat="1" ht="27" customHeight="1" x14ac:dyDescent="0.3">
      <c r="A19" s="37" t="s">
        <v>27</v>
      </c>
      <c r="B19" s="37"/>
      <c r="C19" s="39">
        <f>SUM(C20:C20)</f>
        <v>8460342.1799999978</v>
      </c>
      <c r="D19" s="38">
        <f>SUM(D20:D20)</f>
        <v>3845610.0818181806</v>
      </c>
      <c r="E19" s="37"/>
      <c r="F19" s="37"/>
      <c r="G19" s="37"/>
      <c r="H19" s="37"/>
      <c r="I19" s="37"/>
      <c r="J19" s="37"/>
      <c r="K19" s="37"/>
      <c r="L19" s="3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</row>
    <row r="20" spans="1:846" s="51" customFormat="1" ht="22.5" customHeight="1" x14ac:dyDescent="0.3">
      <c r="A20" s="48">
        <v>6</v>
      </c>
      <c r="B20" s="83" t="s">
        <v>47</v>
      </c>
      <c r="C20" s="85">
        <f>SUM([1]Componente1!L35:L38,[1]Componente1!Q39:Q43)</f>
        <v>8460342.1799999978</v>
      </c>
      <c r="D20" s="84">
        <f>C20/J7</f>
        <v>3845610.0818181806</v>
      </c>
      <c r="E20" s="48" t="s">
        <v>34</v>
      </c>
      <c r="F20" s="73" t="s">
        <v>9</v>
      </c>
      <c r="G20" s="72">
        <v>0</v>
      </c>
      <c r="H20" s="72">
        <v>1</v>
      </c>
      <c r="I20" s="71">
        <v>42444</v>
      </c>
      <c r="J20" s="71">
        <v>42993</v>
      </c>
      <c r="K20" s="28" t="s">
        <v>8</v>
      </c>
      <c r="L20" s="36" t="s">
        <v>46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</row>
    <row r="21" spans="1:846" s="63" customFormat="1" ht="27" customHeight="1" x14ac:dyDescent="0.3">
      <c r="A21" s="37" t="s">
        <v>23</v>
      </c>
      <c r="B21" s="37"/>
      <c r="C21" s="39">
        <f>SUM(C22:C22)</f>
        <v>3600000</v>
      </c>
      <c r="D21" s="38">
        <f>SUM(D22:D22)</f>
        <v>1636363.6363636362</v>
      </c>
      <c r="E21" s="37"/>
      <c r="F21" s="37"/>
      <c r="G21" s="37"/>
      <c r="H21" s="37"/>
      <c r="I21" s="37"/>
      <c r="J21" s="37"/>
      <c r="K21" s="37"/>
      <c r="L21" s="37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</row>
    <row r="22" spans="1:846" s="51" customFormat="1" ht="26.4" x14ac:dyDescent="0.3">
      <c r="A22" s="36">
        <v>7</v>
      </c>
      <c r="B22" s="83" t="s">
        <v>45</v>
      </c>
      <c r="C22" s="75">
        <f>SUM([1]BudgetMissaoAnalise!C36,[1]BudgetMissaoAnalise!F36)</f>
        <v>3600000</v>
      </c>
      <c r="D22" s="74">
        <f>C22/J7</f>
        <v>1636363.6363636362</v>
      </c>
      <c r="E22" s="48" t="s">
        <v>17</v>
      </c>
      <c r="F22" s="73" t="s">
        <v>9</v>
      </c>
      <c r="G22" s="72">
        <v>1</v>
      </c>
      <c r="H22" s="72">
        <v>0</v>
      </c>
      <c r="I22" s="71">
        <v>42050</v>
      </c>
      <c r="J22" s="71">
        <v>42262</v>
      </c>
      <c r="K22" s="28" t="s">
        <v>8</v>
      </c>
      <c r="L22" s="61" t="s">
        <v>44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</row>
    <row r="23" spans="1:846" s="63" customFormat="1" ht="27" customHeight="1" x14ac:dyDescent="0.3">
      <c r="A23" s="37" t="s">
        <v>12</v>
      </c>
      <c r="B23" s="37"/>
      <c r="C23" s="39">
        <f>C24</f>
        <v>232500</v>
      </c>
      <c r="D23" s="38">
        <f>D24</f>
        <v>105681.81818181818</v>
      </c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</row>
    <row r="24" spans="1:846" s="51" customFormat="1" ht="27" customHeight="1" x14ac:dyDescent="0.3">
      <c r="A24" s="36">
        <v>8</v>
      </c>
      <c r="B24" s="83" t="s">
        <v>43</v>
      </c>
      <c r="C24" s="75">
        <f>[1]AdministraçaoPrograma!G33</f>
        <v>232500</v>
      </c>
      <c r="D24" s="74">
        <f>C24/J7</f>
        <v>105681.81818181818</v>
      </c>
      <c r="E24" s="48" t="s">
        <v>34</v>
      </c>
      <c r="F24" s="73" t="s">
        <v>9</v>
      </c>
      <c r="G24" s="72">
        <v>1</v>
      </c>
      <c r="H24" s="72">
        <v>0</v>
      </c>
      <c r="I24" s="71">
        <v>41927</v>
      </c>
      <c r="J24" s="71">
        <v>42078</v>
      </c>
      <c r="K24" s="28" t="s">
        <v>8</v>
      </c>
      <c r="L24" s="8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  <c r="ADI24" s="52"/>
      <c r="ADJ24" s="52"/>
      <c r="ADK24" s="52"/>
      <c r="ADL24" s="52"/>
      <c r="ADM24" s="52"/>
      <c r="ADN24" s="52"/>
      <c r="ADO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</row>
    <row r="25" spans="1:846" s="63" customFormat="1" ht="27" customHeight="1" x14ac:dyDescent="0.3">
      <c r="A25" s="67" t="s">
        <v>42</v>
      </c>
      <c r="B25" s="67"/>
      <c r="C25" s="66">
        <f>SUM(C26,C29)</f>
        <v>6282500</v>
      </c>
      <c r="D25" s="65">
        <f>D26+D29</f>
        <v>2855681.8181818179</v>
      </c>
      <c r="E25" s="64"/>
      <c r="F25" s="64"/>
      <c r="G25" s="64"/>
      <c r="H25" s="64"/>
      <c r="I25" s="64"/>
      <c r="J25" s="64"/>
      <c r="K25" s="64"/>
      <c r="L25" s="6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</row>
    <row r="26" spans="1:846" s="63" customFormat="1" ht="27" customHeight="1" x14ac:dyDescent="0.3">
      <c r="A26" s="37" t="s">
        <v>23</v>
      </c>
      <c r="B26" s="37"/>
      <c r="C26" s="39">
        <f>SUM(C27:C28)</f>
        <v>3652500</v>
      </c>
      <c r="D26" s="38">
        <f>SUM(D27:D28)</f>
        <v>1660227.2727272725</v>
      </c>
      <c r="E26" s="37"/>
      <c r="F26" s="37"/>
      <c r="G26" s="37"/>
      <c r="H26" s="37"/>
      <c r="I26" s="37"/>
      <c r="J26" s="37"/>
      <c r="K26" s="37"/>
      <c r="L26" s="3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</row>
    <row r="27" spans="1:846" s="68" customFormat="1" ht="26.4" x14ac:dyDescent="0.3">
      <c r="A27" s="48">
        <v>9</v>
      </c>
      <c r="B27" s="81" t="s">
        <v>41</v>
      </c>
      <c r="C27" s="34">
        <f>[1]BudgetMissaoAnalise!E82</f>
        <v>1500000</v>
      </c>
      <c r="D27" s="33">
        <f>C27/J7</f>
        <v>681818.18181818177</v>
      </c>
      <c r="E27" s="32" t="s">
        <v>17</v>
      </c>
      <c r="F27" s="31" t="s">
        <v>9</v>
      </c>
      <c r="G27" s="30">
        <v>0</v>
      </c>
      <c r="H27" s="30">
        <v>1</v>
      </c>
      <c r="I27" s="29">
        <v>41897</v>
      </c>
      <c r="J27" s="29">
        <v>42262</v>
      </c>
      <c r="K27" s="28" t="s">
        <v>8</v>
      </c>
      <c r="L27" s="32" t="s">
        <v>40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</row>
    <row r="28" spans="1:846" s="68" customFormat="1" ht="13.2" x14ac:dyDescent="0.3">
      <c r="A28" s="48">
        <v>10</v>
      </c>
      <c r="B28" s="80" t="s">
        <v>39</v>
      </c>
      <c r="C28" s="79">
        <f>[1]BudgetMissaoAnalise!D61</f>
        <v>2152500</v>
      </c>
      <c r="D28" s="59">
        <f>C28/J7</f>
        <v>978409.09090909082</v>
      </c>
      <c r="E28" s="32" t="s">
        <v>29</v>
      </c>
      <c r="F28" s="31" t="s">
        <v>9</v>
      </c>
      <c r="G28" s="30">
        <v>1</v>
      </c>
      <c r="H28" s="30">
        <v>0</v>
      </c>
      <c r="I28" s="29">
        <v>42109</v>
      </c>
      <c r="J28" s="29">
        <v>43631</v>
      </c>
      <c r="K28" s="28" t="s">
        <v>8</v>
      </c>
      <c r="L28" s="32" t="s">
        <v>38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</row>
    <row r="29" spans="1:846" s="51" customFormat="1" ht="27" customHeight="1" x14ac:dyDescent="0.3">
      <c r="A29" s="37" t="s">
        <v>37</v>
      </c>
      <c r="B29" s="37"/>
      <c r="C29" s="39">
        <f>SUM(C30:C31)</f>
        <v>2630000</v>
      </c>
      <c r="D29" s="38">
        <f>SUM(D30:D31)</f>
        <v>1195454.5454545454</v>
      </c>
      <c r="E29" s="37"/>
      <c r="F29" s="37"/>
      <c r="G29" s="37"/>
      <c r="H29" s="37"/>
      <c r="I29" s="37"/>
      <c r="J29" s="37"/>
      <c r="K29" s="37"/>
      <c r="L29" s="37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</row>
    <row r="30" spans="1:846" s="51" customFormat="1" ht="26.4" x14ac:dyDescent="0.3">
      <c r="A30" s="36">
        <v>11</v>
      </c>
      <c r="B30" s="76" t="s">
        <v>36</v>
      </c>
      <c r="C30" s="75">
        <f>[1]AdministraçaoPrograma!G41</f>
        <v>650000</v>
      </c>
      <c r="D30" s="74">
        <f>C30/J7</f>
        <v>295454.54545454541</v>
      </c>
      <c r="E30" s="48" t="s">
        <v>34</v>
      </c>
      <c r="F30" s="73" t="s">
        <v>9</v>
      </c>
      <c r="G30" s="72">
        <v>1</v>
      </c>
      <c r="H30" s="72">
        <v>0</v>
      </c>
      <c r="I30" s="71">
        <v>42109</v>
      </c>
      <c r="J30" s="71">
        <v>43631</v>
      </c>
      <c r="K30" s="28" t="s">
        <v>8</v>
      </c>
      <c r="L30" s="61" t="s">
        <v>7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2"/>
      <c r="XB30" s="52"/>
      <c r="XC30" s="52"/>
      <c r="XD30" s="52"/>
      <c r="XE30" s="52"/>
      <c r="XF30" s="52"/>
      <c r="XG30" s="52"/>
      <c r="XH30" s="52"/>
      <c r="XI30" s="52"/>
      <c r="XJ30" s="52"/>
      <c r="XK30" s="52"/>
      <c r="XL30" s="52"/>
      <c r="XM30" s="52"/>
      <c r="XN30" s="52"/>
      <c r="XO30" s="52"/>
      <c r="XP30" s="52"/>
      <c r="XQ30" s="52"/>
      <c r="XR30" s="52"/>
      <c r="XS30" s="52"/>
      <c r="XT30" s="52"/>
      <c r="XU30" s="52"/>
      <c r="XV30" s="52"/>
      <c r="XW30" s="52"/>
      <c r="XX30" s="52"/>
      <c r="XY30" s="52"/>
      <c r="XZ30" s="52"/>
      <c r="YA30" s="52"/>
      <c r="YB30" s="52"/>
      <c r="YC30" s="52"/>
      <c r="YD30" s="52"/>
      <c r="YE30" s="52"/>
      <c r="YF30" s="52"/>
      <c r="YG30" s="52"/>
      <c r="YH30" s="52"/>
      <c r="YI30" s="52"/>
      <c r="YJ30" s="52"/>
      <c r="YK30" s="52"/>
      <c r="YL30" s="52"/>
      <c r="YM30" s="52"/>
      <c r="YN30" s="52"/>
      <c r="YO30" s="52"/>
      <c r="YP30" s="52"/>
      <c r="YQ30" s="52"/>
      <c r="YR30" s="52"/>
      <c r="YS30" s="52"/>
      <c r="YT30" s="52"/>
      <c r="YU30" s="52"/>
      <c r="YV30" s="52"/>
      <c r="YW30" s="52"/>
      <c r="YX30" s="52"/>
      <c r="YY30" s="52"/>
      <c r="YZ30" s="52"/>
      <c r="ZA30" s="52"/>
      <c r="ZB30" s="52"/>
      <c r="ZC30" s="52"/>
      <c r="ZD30" s="52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2"/>
      <c r="AAU30" s="52"/>
      <c r="AAV30" s="52"/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52"/>
      <c r="ABH30" s="52"/>
      <c r="ABI30" s="52"/>
      <c r="ABJ30" s="52"/>
      <c r="ABK30" s="52"/>
      <c r="ABL30" s="52"/>
      <c r="ABM30" s="52"/>
      <c r="ABN30" s="52"/>
      <c r="ABO30" s="52"/>
      <c r="ABP30" s="52"/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52"/>
      <c r="ACB30" s="52"/>
      <c r="ACC30" s="52"/>
      <c r="ACD30" s="52"/>
      <c r="ACE30" s="52"/>
      <c r="ACF30" s="52"/>
      <c r="ACG30" s="52"/>
      <c r="ACH30" s="52"/>
      <c r="ACI30" s="52"/>
      <c r="ACJ30" s="52"/>
      <c r="ACK30" s="52"/>
      <c r="ACL30" s="52"/>
      <c r="ACM30" s="52"/>
      <c r="ACN30" s="52"/>
      <c r="ACO30" s="52"/>
      <c r="ACP30" s="52"/>
      <c r="ACQ30" s="52"/>
      <c r="ACR30" s="52"/>
      <c r="ACS30" s="52"/>
      <c r="ACT30" s="52"/>
      <c r="ACU30" s="52"/>
      <c r="ACV30" s="52"/>
      <c r="ACW30" s="52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2"/>
      <c r="AEN30" s="52"/>
      <c r="AEO30" s="52"/>
      <c r="AEP30" s="52"/>
      <c r="AEQ30" s="52"/>
      <c r="AER30" s="52"/>
      <c r="AES30" s="52"/>
      <c r="AET30" s="52"/>
      <c r="AEU30" s="52"/>
      <c r="AEV30" s="52"/>
      <c r="AEW30" s="52"/>
      <c r="AEX30" s="52"/>
      <c r="AEY30" s="52"/>
      <c r="AEZ30" s="52"/>
      <c r="AFA30" s="52"/>
      <c r="AFB30" s="52"/>
      <c r="AFC30" s="52"/>
      <c r="AFD30" s="52"/>
      <c r="AFE30" s="52"/>
      <c r="AFF30" s="52"/>
      <c r="AFG30" s="52"/>
      <c r="AFH30" s="52"/>
      <c r="AFI30" s="52"/>
      <c r="AFJ30" s="52"/>
      <c r="AFK30" s="52"/>
      <c r="AFL30" s="52"/>
      <c r="AFM30" s="52"/>
      <c r="AFN30" s="52"/>
    </row>
    <row r="31" spans="1:846" s="51" customFormat="1" ht="26.4" x14ac:dyDescent="0.3">
      <c r="A31" s="36">
        <v>12</v>
      </c>
      <c r="B31" s="76" t="s">
        <v>35</v>
      </c>
      <c r="C31" s="75">
        <f>D31*J7</f>
        <v>1980000</v>
      </c>
      <c r="D31" s="74">
        <f>([1]AdministraçaoPrograma!E57+[1]AdministraçaoPrograma!H57)*1000000</f>
        <v>899999.99999999988</v>
      </c>
      <c r="E31" s="48" t="s">
        <v>34</v>
      </c>
      <c r="F31" s="73" t="s">
        <v>9</v>
      </c>
      <c r="G31" s="72">
        <v>0.33</v>
      </c>
      <c r="H31" s="72">
        <v>0.67</v>
      </c>
      <c r="I31" s="71">
        <v>42139</v>
      </c>
      <c r="J31" s="71">
        <v>42870</v>
      </c>
      <c r="K31" s="28" t="s">
        <v>8</v>
      </c>
      <c r="L31" s="61" t="s">
        <v>33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</row>
    <row r="32" spans="1:846" s="51" customFormat="1" ht="27" customHeight="1" x14ac:dyDescent="0.3">
      <c r="A32" s="67" t="s">
        <v>32</v>
      </c>
      <c r="B32" s="67"/>
      <c r="C32" s="78">
        <f>C33</f>
        <v>5200000</v>
      </c>
      <c r="D32" s="77">
        <f>D33</f>
        <v>2363636.3636363633</v>
      </c>
      <c r="E32" s="64"/>
      <c r="F32" s="64"/>
      <c r="G32" s="64"/>
      <c r="H32" s="64"/>
      <c r="I32" s="64"/>
      <c r="J32" s="64"/>
      <c r="K32" s="64"/>
      <c r="L32" s="64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  <c r="WP32" s="52"/>
      <c r="WQ32" s="52"/>
      <c r="WR32" s="52"/>
      <c r="WS32" s="52"/>
      <c r="WT32" s="52"/>
      <c r="WU32" s="52"/>
      <c r="WV32" s="52"/>
      <c r="WW32" s="52"/>
      <c r="WX32" s="52"/>
      <c r="WY32" s="52"/>
      <c r="WZ32" s="52"/>
      <c r="XA32" s="52"/>
      <c r="XB32" s="52"/>
      <c r="XC32" s="52"/>
      <c r="XD32" s="52"/>
      <c r="XE32" s="52"/>
      <c r="XF32" s="52"/>
      <c r="XG32" s="52"/>
      <c r="XH32" s="52"/>
      <c r="XI32" s="52"/>
      <c r="XJ32" s="52"/>
      <c r="XK32" s="52"/>
      <c r="XL32" s="52"/>
      <c r="XM32" s="52"/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  <c r="ZJ32" s="52"/>
      <c r="ZK32" s="52"/>
      <c r="ZL32" s="52"/>
      <c r="ZM32" s="52"/>
      <c r="ZN32" s="52"/>
      <c r="ZO32" s="52"/>
      <c r="ZP32" s="52"/>
      <c r="ZQ32" s="52"/>
      <c r="ZR32" s="52"/>
      <c r="ZS32" s="52"/>
      <c r="ZT32" s="52"/>
      <c r="ZU32" s="52"/>
      <c r="ZV32" s="52"/>
      <c r="ZW32" s="52"/>
      <c r="ZX32" s="52"/>
      <c r="ZY32" s="52"/>
      <c r="ZZ32" s="52"/>
      <c r="AAA32" s="52"/>
      <c r="AAB32" s="52"/>
      <c r="AAC32" s="52"/>
      <c r="AAD32" s="52"/>
      <c r="AAE32" s="52"/>
      <c r="AAF32" s="52"/>
      <c r="AAG32" s="52"/>
      <c r="AAH32" s="52"/>
      <c r="AAI32" s="52"/>
      <c r="AAJ32" s="52"/>
      <c r="AAK32" s="52"/>
      <c r="AAL32" s="52"/>
      <c r="AAM32" s="52"/>
      <c r="AAN32" s="52"/>
      <c r="AAO32" s="52"/>
      <c r="AAP32" s="52"/>
      <c r="AAQ32" s="52"/>
      <c r="AAR32" s="52"/>
      <c r="AAS32" s="52"/>
      <c r="AAT32" s="52"/>
      <c r="AAU32" s="52"/>
      <c r="AAV32" s="52"/>
      <c r="AAW32" s="52"/>
      <c r="AAX32" s="52"/>
      <c r="AAY32" s="52"/>
      <c r="AAZ32" s="52"/>
      <c r="ABA32" s="52"/>
      <c r="ABB32" s="52"/>
      <c r="ABC32" s="52"/>
      <c r="ABD32" s="52"/>
      <c r="ABE32" s="52"/>
      <c r="ABF32" s="52"/>
      <c r="ABG32" s="52"/>
      <c r="ABH32" s="52"/>
      <c r="ABI32" s="52"/>
      <c r="ABJ32" s="52"/>
      <c r="ABK32" s="52"/>
      <c r="ABL32" s="52"/>
      <c r="ABM32" s="52"/>
      <c r="ABN32" s="52"/>
      <c r="ABO32" s="52"/>
      <c r="ABP32" s="52"/>
      <c r="ABQ32" s="52"/>
      <c r="ABR32" s="52"/>
      <c r="ABS32" s="52"/>
      <c r="ABT32" s="52"/>
      <c r="ABU32" s="52"/>
      <c r="ABV32" s="52"/>
      <c r="ABW32" s="52"/>
      <c r="ABX32" s="52"/>
      <c r="ABY32" s="52"/>
      <c r="ABZ32" s="52"/>
      <c r="ACA32" s="52"/>
      <c r="ACB32" s="52"/>
      <c r="ACC32" s="52"/>
      <c r="ACD32" s="52"/>
      <c r="ACE32" s="52"/>
      <c r="ACF32" s="52"/>
      <c r="ACG32" s="52"/>
      <c r="ACH32" s="52"/>
      <c r="ACI32" s="52"/>
      <c r="ACJ32" s="52"/>
      <c r="ACK32" s="52"/>
      <c r="ACL32" s="52"/>
      <c r="ACM32" s="52"/>
      <c r="ACN32" s="52"/>
      <c r="ACO32" s="52"/>
      <c r="ACP32" s="52"/>
      <c r="ACQ32" s="52"/>
      <c r="ACR32" s="52"/>
      <c r="ACS32" s="52"/>
      <c r="ACT32" s="52"/>
      <c r="ACU32" s="52"/>
      <c r="ACV32" s="52"/>
      <c r="ACW32" s="52"/>
      <c r="ACX32" s="52"/>
      <c r="ACY32" s="52"/>
      <c r="ACZ32" s="52"/>
      <c r="ADA32" s="52"/>
      <c r="ADB32" s="52"/>
      <c r="ADC32" s="52"/>
      <c r="ADD32" s="52"/>
      <c r="ADE32" s="52"/>
      <c r="ADF32" s="52"/>
      <c r="ADG32" s="52"/>
      <c r="ADH32" s="52"/>
      <c r="ADI32" s="52"/>
      <c r="ADJ32" s="52"/>
      <c r="ADK32" s="52"/>
      <c r="ADL32" s="52"/>
      <c r="ADM32" s="52"/>
      <c r="ADN32" s="52"/>
      <c r="ADO32" s="52"/>
      <c r="ADP32" s="52"/>
      <c r="ADQ32" s="52"/>
      <c r="ADR32" s="52"/>
      <c r="ADS32" s="52"/>
      <c r="ADT32" s="52"/>
      <c r="ADU32" s="52"/>
      <c r="ADV32" s="52"/>
      <c r="ADW32" s="52"/>
      <c r="ADX32" s="52"/>
      <c r="ADY32" s="52"/>
      <c r="ADZ32" s="52"/>
      <c r="AEA32" s="52"/>
      <c r="AEB32" s="52"/>
      <c r="AEC32" s="52"/>
      <c r="AED32" s="52"/>
      <c r="AEE32" s="52"/>
      <c r="AEF32" s="52"/>
      <c r="AEG32" s="52"/>
      <c r="AEH32" s="52"/>
      <c r="AEI32" s="52"/>
      <c r="AEJ32" s="52"/>
      <c r="AEK32" s="52"/>
      <c r="AEL32" s="52"/>
      <c r="AEM32" s="52"/>
      <c r="AEN32" s="52"/>
      <c r="AEO32" s="52"/>
      <c r="AEP32" s="52"/>
      <c r="AEQ32" s="52"/>
      <c r="AER32" s="52"/>
      <c r="AES32" s="52"/>
      <c r="AET32" s="52"/>
      <c r="AEU32" s="52"/>
      <c r="AEV32" s="52"/>
      <c r="AEW32" s="52"/>
      <c r="AEX32" s="52"/>
      <c r="AEY32" s="52"/>
      <c r="AEZ32" s="52"/>
      <c r="AFA32" s="52"/>
      <c r="AFB32" s="52"/>
      <c r="AFC32" s="52"/>
      <c r="AFD32" s="52"/>
      <c r="AFE32" s="52"/>
      <c r="AFF32" s="52"/>
      <c r="AFG32" s="52"/>
      <c r="AFH32" s="52"/>
      <c r="AFI32" s="52"/>
      <c r="AFJ32" s="52"/>
      <c r="AFK32" s="52"/>
      <c r="AFL32" s="52"/>
      <c r="AFM32" s="52"/>
      <c r="AFN32" s="52"/>
    </row>
    <row r="33" spans="1:846" s="52" customFormat="1" ht="27" customHeight="1" x14ac:dyDescent="0.3">
      <c r="A33" s="37" t="s">
        <v>23</v>
      </c>
      <c r="B33" s="37"/>
      <c r="C33" s="39">
        <f>SUM(C34:C35)</f>
        <v>5200000</v>
      </c>
      <c r="D33" s="38">
        <f>SUM(D34:D35)</f>
        <v>2363636.3636363633</v>
      </c>
      <c r="E33" s="37"/>
      <c r="F33" s="37"/>
      <c r="G33" s="37"/>
      <c r="H33" s="37"/>
      <c r="I33" s="37"/>
      <c r="J33" s="37"/>
      <c r="K33" s="37"/>
      <c r="L33" s="37"/>
    </row>
    <row r="34" spans="1:846" s="63" customFormat="1" ht="26.4" x14ac:dyDescent="0.3">
      <c r="A34" s="48">
        <v>13</v>
      </c>
      <c r="B34" s="76" t="s">
        <v>31</v>
      </c>
      <c r="C34" s="75">
        <f>[1]BudgetMissaoAnalise!E74</f>
        <v>2200000</v>
      </c>
      <c r="D34" s="74">
        <f>C34/J7</f>
        <v>999999.99999999988</v>
      </c>
      <c r="E34" s="48" t="s">
        <v>29</v>
      </c>
      <c r="F34" s="73" t="s">
        <v>9</v>
      </c>
      <c r="G34" s="72">
        <v>1</v>
      </c>
      <c r="H34" s="72">
        <v>0</v>
      </c>
      <c r="I34" s="71">
        <v>42170</v>
      </c>
      <c r="J34" s="71">
        <v>43449</v>
      </c>
      <c r="K34" s="28" t="s">
        <v>8</v>
      </c>
      <c r="L34" s="4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</row>
    <row r="35" spans="1:846" s="68" customFormat="1" ht="27" customHeight="1" x14ac:dyDescent="0.3">
      <c r="A35" s="48">
        <v>14</v>
      </c>
      <c r="B35" s="70" t="s">
        <v>30</v>
      </c>
      <c r="C35" s="34">
        <f>[1]BudgetMissaoAnalise!E70/2</f>
        <v>3000000</v>
      </c>
      <c r="D35" s="33">
        <f>C35/J7</f>
        <v>1363636.3636363635</v>
      </c>
      <c r="E35" s="32" t="s">
        <v>29</v>
      </c>
      <c r="F35" s="31" t="s">
        <v>9</v>
      </c>
      <c r="G35" s="30">
        <v>1</v>
      </c>
      <c r="H35" s="30">
        <v>0</v>
      </c>
      <c r="I35" s="29">
        <v>42415</v>
      </c>
      <c r="J35" s="29">
        <v>43084</v>
      </c>
      <c r="K35" s="28" t="s">
        <v>8</v>
      </c>
      <c r="L35" s="69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</row>
    <row r="36" spans="1:846" s="63" customFormat="1" ht="27" customHeight="1" x14ac:dyDescent="0.3">
      <c r="A36" s="67" t="s">
        <v>28</v>
      </c>
      <c r="B36" s="67"/>
      <c r="C36" s="66">
        <f>SUM(C37,C40,C43,C51)</f>
        <v>28000032.517999999</v>
      </c>
      <c r="D36" s="65">
        <f>D37+D40+D43+D51</f>
        <v>12727287.508181818</v>
      </c>
      <c r="E36" s="64"/>
      <c r="F36" s="64"/>
      <c r="G36" s="64"/>
      <c r="H36" s="64"/>
      <c r="I36" s="64"/>
      <c r="J36" s="64"/>
      <c r="K36" s="64"/>
      <c r="L36" s="6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</row>
    <row r="37" spans="1:846" s="51" customFormat="1" ht="27" customHeight="1" x14ac:dyDescent="0.3">
      <c r="A37" s="37" t="s">
        <v>27</v>
      </c>
      <c r="B37" s="37"/>
      <c r="C37" s="62">
        <f>SUM(C39:C39)</f>
        <v>8218976.5180000002</v>
      </c>
      <c r="D37" s="38">
        <f>SUM(D39:D39)</f>
        <v>3735898.417272727</v>
      </c>
      <c r="E37" s="37"/>
      <c r="F37" s="37"/>
      <c r="G37" s="37"/>
      <c r="H37" s="37"/>
      <c r="I37" s="37"/>
      <c r="J37" s="37"/>
      <c r="K37" s="37"/>
      <c r="L37" s="37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</row>
    <row r="38" spans="1:846" s="51" customFormat="1" ht="26.4" x14ac:dyDescent="0.3">
      <c r="A38" s="61">
        <v>15</v>
      </c>
      <c r="B38" s="58" t="s">
        <v>26</v>
      </c>
      <c r="C38" s="60">
        <f>SUM([1]Componente1!J35:J38,[1]Componente1!O35:O38)</f>
        <v>4165988.2859999998</v>
      </c>
      <c r="D38" s="59">
        <f>C38/J7</f>
        <v>1893631.0390909088</v>
      </c>
      <c r="E38" s="42" t="s">
        <v>10</v>
      </c>
      <c r="F38" s="55" t="s">
        <v>9</v>
      </c>
      <c r="G38" s="54">
        <v>1</v>
      </c>
      <c r="H38" s="54">
        <v>0</v>
      </c>
      <c r="I38" s="53">
        <v>41897</v>
      </c>
      <c r="J38" s="53">
        <v>42628</v>
      </c>
      <c r="K38" s="42" t="s">
        <v>8</v>
      </c>
      <c r="L38" s="42" t="s">
        <v>24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</row>
    <row r="39" spans="1:846" s="51" customFormat="1" ht="26.4" x14ac:dyDescent="0.3">
      <c r="A39" s="42">
        <v>16</v>
      </c>
      <c r="B39" s="58" t="s">
        <v>25</v>
      </c>
      <c r="C39" s="57">
        <f>SUM([1]Componente1!H39:H47,[1]Componente1!O39:O47,[1]Componente1!T39:T47,[1]Componente1!Y44:Y47)</f>
        <v>8218976.5180000002</v>
      </c>
      <c r="D39" s="56">
        <f>C39/J7</f>
        <v>3735898.417272727</v>
      </c>
      <c r="E39" s="42" t="s">
        <v>10</v>
      </c>
      <c r="F39" s="55" t="s">
        <v>9</v>
      </c>
      <c r="G39" s="54">
        <v>1</v>
      </c>
      <c r="H39" s="54">
        <v>0</v>
      </c>
      <c r="I39" s="53">
        <v>42109</v>
      </c>
      <c r="J39" s="53">
        <v>43449</v>
      </c>
      <c r="K39" s="42" t="s">
        <v>8</v>
      </c>
      <c r="L39" s="42" t="s">
        <v>24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  <c r="QF39" s="52"/>
      <c r="QG39" s="52"/>
      <c r="QH39" s="52"/>
      <c r="QI39" s="52"/>
      <c r="QJ39" s="52"/>
      <c r="QK39" s="52"/>
      <c r="QL39" s="52"/>
      <c r="QM39" s="52"/>
      <c r="QN39" s="52"/>
      <c r="QO39" s="52"/>
      <c r="QP39" s="52"/>
      <c r="QQ39" s="52"/>
      <c r="QR39" s="52"/>
      <c r="QS39" s="52"/>
      <c r="QT39" s="52"/>
      <c r="QU39" s="52"/>
      <c r="QV39" s="52"/>
      <c r="QW39" s="52"/>
      <c r="QX39" s="52"/>
      <c r="QY39" s="52"/>
      <c r="QZ39" s="52"/>
      <c r="RA39" s="52"/>
      <c r="RB39" s="52"/>
      <c r="RC39" s="52"/>
      <c r="RD39" s="52"/>
      <c r="RE39" s="52"/>
      <c r="RF39" s="52"/>
      <c r="RG39" s="52"/>
      <c r="RH39" s="52"/>
      <c r="RI39" s="52"/>
      <c r="RJ39" s="52"/>
      <c r="RK39" s="52"/>
      <c r="RL39" s="52"/>
      <c r="RM39" s="52"/>
      <c r="RN39" s="52"/>
      <c r="RO39" s="52"/>
      <c r="RP39" s="52"/>
      <c r="RQ39" s="52"/>
      <c r="RR39" s="52"/>
      <c r="RS39" s="52"/>
      <c r="RT39" s="52"/>
      <c r="RU39" s="52"/>
      <c r="RV39" s="52"/>
      <c r="RW39" s="52"/>
      <c r="RX39" s="52"/>
      <c r="RY39" s="52"/>
      <c r="RZ39" s="52"/>
      <c r="SA39" s="52"/>
      <c r="SB39" s="52"/>
      <c r="SC39" s="52"/>
      <c r="SD39" s="52"/>
      <c r="SE39" s="52"/>
      <c r="SF39" s="52"/>
      <c r="SG39" s="52"/>
      <c r="SH39" s="52"/>
      <c r="SI39" s="52"/>
      <c r="SJ39" s="52"/>
      <c r="SK39" s="52"/>
      <c r="SL39" s="52"/>
      <c r="SM39" s="52"/>
      <c r="SN39" s="52"/>
      <c r="SO39" s="52"/>
      <c r="SP39" s="52"/>
      <c r="SQ39" s="52"/>
      <c r="SR39" s="52"/>
      <c r="SS39" s="52"/>
      <c r="ST39" s="52"/>
      <c r="SU39" s="52"/>
      <c r="SV39" s="52"/>
      <c r="SW39" s="52"/>
      <c r="SX39" s="52"/>
      <c r="SY39" s="52"/>
      <c r="SZ39" s="52"/>
      <c r="TA39" s="52"/>
      <c r="TB39" s="52"/>
      <c r="TC39" s="52"/>
      <c r="TD39" s="52"/>
      <c r="TE39" s="52"/>
      <c r="TF39" s="52"/>
      <c r="TG39" s="52"/>
      <c r="TH39" s="52"/>
      <c r="TI39" s="52"/>
      <c r="TJ39" s="52"/>
      <c r="TK39" s="52"/>
      <c r="TL39" s="52"/>
      <c r="TM39" s="52"/>
      <c r="TN39" s="52"/>
      <c r="TO39" s="52"/>
      <c r="TP39" s="52"/>
      <c r="TQ39" s="52"/>
      <c r="TR39" s="52"/>
      <c r="TS39" s="52"/>
      <c r="TT39" s="52"/>
      <c r="TU39" s="52"/>
      <c r="TV39" s="52"/>
      <c r="TW39" s="52"/>
      <c r="TX39" s="52"/>
      <c r="TY39" s="52"/>
      <c r="TZ39" s="52"/>
      <c r="UA39" s="52"/>
      <c r="UB39" s="52"/>
      <c r="UC39" s="52"/>
      <c r="UD39" s="52"/>
      <c r="UE39" s="52"/>
      <c r="UF39" s="52"/>
      <c r="UG39" s="52"/>
      <c r="UH39" s="52"/>
      <c r="UI39" s="52"/>
      <c r="UJ39" s="52"/>
      <c r="UK39" s="52"/>
      <c r="UL39" s="52"/>
      <c r="UM39" s="52"/>
      <c r="UN39" s="52"/>
      <c r="UO39" s="52"/>
      <c r="UP39" s="52"/>
      <c r="UQ39" s="52"/>
      <c r="UR39" s="52"/>
      <c r="US39" s="52"/>
      <c r="UT39" s="52"/>
      <c r="UU39" s="52"/>
      <c r="UV39" s="52"/>
      <c r="UW39" s="52"/>
      <c r="UX39" s="52"/>
      <c r="UY39" s="52"/>
      <c r="UZ39" s="52"/>
      <c r="VA39" s="52"/>
      <c r="VB39" s="52"/>
      <c r="VC39" s="52"/>
      <c r="VD39" s="52"/>
      <c r="VE39" s="52"/>
      <c r="VF39" s="52"/>
      <c r="VG39" s="52"/>
      <c r="VH39" s="52"/>
      <c r="VI39" s="52"/>
      <c r="VJ39" s="52"/>
      <c r="VK39" s="52"/>
      <c r="VL39" s="52"/>
      <c r="VM39" s="52"/>
      <c r="VN39" s="52"/>
      <c r="VO39" s="52"/>
      <c r="VP39" s="52"/>
      <c r="VQ39" s="52"/>
      <c r="VR39" s="52"/>
      <c r="VS39" s="52"/>
      <c r="VT39" s="52"/>
      <c r="VU39" s="52"/>
      <c r="VV39" s="52"/>
      <c r="VW39" s="52"/>
      <c r="VX39" s="52"/>
      <c r="VY39" s="52"/>
      <c r="VZ39" s="52"/>
      <c r="WA39" s="52"/>
      <c r="WB39" s="52"/>
      <c r="WC39" s="52"/>
      <c r="WD39" s="52"/>
      <c r="WE39" s="52"/>
      <c r="WF39" s="52"/>
      <c r="WG39" s="52"/>
      <c r="WH39" s="52"/>
      <c r="WI39" s="52"/>
      <c r="WJ39" s="52"/>
      <c r="WK39" s="52"/>
      <c r="WL39" s="52"/>
      <c r="WM39" s="52"/>
      <c r="WN39" s="52"/>
      <c r="WO39" s="52"/>
      <c r="WP39" s="52"/>
      <c r="WQ39" s="52"/>
      <c r="WR39" s="52"/>
      <c r="WS39" s="52"/>
      <c r="WT39" s="52"/>
      <c r="WU39" s="52"/>
      <c r="WV39" s="52"/>
      <c r="WW39" s="52"/>
      <c r="WX39" s="52"/>
      <c r="WY39" s="52"/>
      <c r="WZ39" s="52"/>
      <c r="XA39" s="52"/>
      <c r="XB39" s="52"/>
      <c r="XC39" s="52"/>
      <c r="XD39" s="52"/>
      <c r="XE39" s="52"/>
      <c r="XF39" s="52"/>
      <c r="XG39" s="52"/>
      <c r="XH39" s="52"/>
      <c r="XI39" s="52"/>
      <c r="XJ39" s="52"/>
      <c r="XK39" s="52"/>
      <c r="XL39" s="52"/>
      <c r="XM39" s="52"/>
      <c r="XN39" s="52"/>
      <c r="XO39" s="52"/>
      <c r="XP39" s="52"/>
      <c r="XQ39" s="52"/>
      <c r="XR39" s="52"/>
      <c r="XS39" s="52"/>
      <c r="XT39" s="52"/>
      <c r="XU39" s="52"/>
      <c r="XV39" s="52"/>
      <c r="XW39" s="52"/>
      <c r="XX39" s="52"/>
      <c r="XY39" s="52"/>
      <c r="XZ39" s="52"/>
      <c r="YA39" s="52"/>
      <c r="YB39" s="52"/>
      <c r="YC39" s="52"/>
      <c r="YD39" s="52"/>
      <c r="YE39" s="52"/>
      <c r="YF39" s="52"/>
      <c r="YG39" s="52"/>
      <c r="YH39" s="52"/>
      <c r="YI39" s="52"/>
      <c r="YJ39" s="52"/>
      <c r="YK39" s="52"/>
      <c r="YL39" s="52"/>
      <c r="YM39" s="52"/>
      <c r="YN39" s="52"/>
      <c r="YO39" s="52"/>
      <c r="YP39" s="52"/>
      <c r="YQ39" s="52"/>
      <c r="YR39" s="52"/>
      <c r="YS39" s="52"/>
      <c r="YT39" s="52"/>
      <c r="YU39" s="52"/>
      <c r="YV39" s="52"/>
      <c r="YW39" s="52"/>
      <c r="YX39" s="52"/>
      <c r="YY39" s="52"/>
      <c r="YZ39" s="52"/>
      <c r="ZA39" s="52"/>
      <c r="ZB39" s="52"/>
      <c r="ZC39" s="52"/>
      <c r="ZD39" s="52"/>
      <c r="ZE39" s="52"/>
      <c r="ZF39" s="52"/>
      <c r="ZG39" s="52"/>
      <c r="ZH39" s="52"/>
      <c r="ZI39" s="52"/>
      <c r="ZJ39" s="52"/>
      <c r="ZK39" s="52"/>
      <c r="ZL39" s="52"/>
      <c r="ZM39" s="52"/>
      <c r="ZN39" s="52"/>
      <c r="ZO39" s="52"/>
      <c r="ZP39" s="52"/>
      <c r="ZQ39" s="52"/>
      <c r="ZR39" s="52"/>
      <c r="ZS39" s="52"/>
      <c r="ZT39" s="52"/>
      <c r="ZU39" s="52"/>
      <c r="ZV39" s="52"/>
      <c r="ZW39" s="52"/>
      <c r="ZX39" s="52"/>
      <c r="ZY39" s="52"/>
      <c r="ZZ39" s="52"/>
      <c r="AAA39" s="52"/>
      <c r="AAB39" s="52"/>
      <c r="AAC39" s="52"/>
      <c r="AAD39" s="52"/>
      <c r="AAE39" s="52"/>
      <c r="AAF39" s="52"/>
      <c r="AAG39" s="52"/>
      <c r="AAH39" s="52"/>
      <c r="AAI39" s="52"/>
      <c r="AAJ39" s="52"/>
      <c r="AAK39" s="52"/>
      <c r="AAL39" s="52"/>
      <c r="AAM39" s="52"/>
      <c r="AAN39" s="52"/>
      <c r="AAO39" s="52"/>
      <c r="AAP39" s="52"/>
      <c r="AAQ39" s="52"/>
      <c r="AAR39" s="52"/>
      <c r="AAS39" s="52"/>
      <c r="AAT39" s="52"/>
      <c r="AAU39" s="52"/>
      <c r="AAV39" s="52"/>
      <c r="AAW39" s="52"/>
      <c r="AAX39" s="52"/>
      <c r="AAY39" s="52"/>
      <c r="AAZ39" s="52"/>
      <c r="ABA39" s="52"/>
      <c r="ABB39" s="52"/>
      <c r="ABC39" s="52"/>
      <c r="ABD39" s="52"/>
      <c r="ABE39" s="52"/>
      <c r="ABF39" s="52"/>
      <c r="ABG39" s="52"/>
      <c r="ABH39" s="52"/>
      <c r="ABI39" s="52"/>
      <c r="ABJ39" s="52"/>
      <c r="ABK39" s="52"/>
      <c r="ABL39" s="52"/>
      <c r="ABM39" s="52"/>
      <c r="ABN39" s="52"/>
      <c r="ABO39" s="52"/>
      <c r="ABP39" s="52"/>
      <c r="ABQ39" s="52"/>
      <c r="ABR39" s="52"/>
      <c r="ABS39" s="52"/>
      <c r="ABT39" s="52"/>
      <c r="ABU39" s="52"/>
      <c r="ABV39" s="52"/>
      <c r="ABW39" s="52"/>
      <c r="ABX39" s="52"/>
      <c r="ABY39" s="52"/>
      <c r="ABZ39" s="52"/>
      <c r="ACA39" s="52"/>
      <c r="ACB39" s="52"/>
      <c r="ACC39" s="52"/>
      <c r="ACD39" s="52"/>
      <c r="ACE39" s="52"/>
      <c r="ACF39" s="52"/>
      <c r="ACG39" s="52"/>
      <c r="ACH39" s="52"/>
      <c r="ACI39" s="52"/>
      <c r="ACJ39" s="52"/>
      <c r="ACK39" s="52"/>
      <c r="ACL39" s="52"/>
      <c r="ACM39" s="52"/>
      <c r="ACN39" s="52"/>
      <c r="ACO39" s="52"/>
      <c r="ACP39" s="52"/>
      <c r="ACQ39" s="52"/>
      <c r="ACR39" s="52"/>
      <c r="ACS39" s="52"/>
      <c r="ACT39" s="52"/>
      <c r="ACU39" s="52"/>
      <c r="ACV39" s="52"/>
      <c r="ACW39" s="52"/>
      <c r="ACX39" s="52"/>
      <c r="ACY39" s="52"/>
      <c r="ACZ39" s="52"/>
      <c r="ADA39" s="52"/>
      <c r="ADB39" s="52"/>
      <c r="ADC39" s="52"/>
      <c r="ADD39" s="52"/>
      <c r="ADE39" s="52"/>
      <c r="ADF39" s="52"/>
      <c r="ADG39" s="52"/>
      <c r="ADH39" s="52"/>
      <c r="ADI39" s="52"/>
      <c r="ADJ39" s="52"/>
      <c r="ADK39" s="52"/>
      <c r="ADL39" s="52"/>
      <c r="ADM39" s="52"/>
      <c r="ADN39" s="52"/>
      <c r="ADO39" s="52"/>
      <c r="ADP39" s="52"/>
      <c r="ADQ39" s="52"/>
      <c r="ADR39" s="52"/>
      <c r="ADS39" s="52"/>
      <c r="ADT39" s="52"/>
      <c r="ADU39" s="52"/>
      <c r="ADV39" s="52"/>
      <c r="ADW39" s="52"/>
      <c r="ADX39" s="52"/>
      <c r="ADY39" s="52"/>
      <c r="ADZ39" s="52"/>
      <c r="AEA39" s="52"/>
      <c r="AEB39" s="52"/>
      <c r="AEC39" s="52"/>
      <c r="AED39" s="52"/>
      <c r="AEE39" s="52"/>
      <c r="AEF39" s="52"/>
      <c r="AEG39" s="52"/>
      <c r="AEH39" s="52"/>
      <c r="AEI39" s="52"/>
      <c r="AEJ39" s="52"/>
      <c r="AEK39" s="52"/>
      <c r="AEL39" s="52"/>
      <c r="AEM39" s="52"/>
      <c r="AEN39" s="52"/>
      <c r="AEO39" s="52"/>
      <c r="AEP39" s="52"/>
      <c r="AEQ39" s="52"/>
      <c r="AER39" s="52"/>
      <c r="AES39" s="52"/>
      <c r="AET39" s="52"/>
      <c r="AEU39" s="52"/>
      <c r="AEV39" s="52"/>
      <c r="AEW39" s="52"/>
      <c r="AEX39" s="52"/>
      <c r="AEY39" s="52"/>
      <c r="AEZ39" s="52"/>
      <c r="AFA39" s="52"/>
      <c r="AFB39" s="52"/>
      <c r="AFC39" s="52"/>
      <c r="AFD39" s="52"/>
      <c r="AFE39" s="52"/>
      <c r="AFF39" s="52"/>
      <c r="AFG39" s="52"/>
      <c r="AFH39" s="52"/>
      <c r="AFI39" s="52"/>
      <c r="AFJ39" s="52"/>
      <c r="AFK39" s="52"/>
      <c r="AFL39" s="52"/>
      <c r="AFM39" s="52"/>
      <c r="AFN39" s="52"/>
    </row>
    <row r="40" spans="1:846" s="4" customFormat="1" ht="27" customHeight="1" x14ac:dyDescent="0.3">
      <c r="A40" s="37" t="s">
        <v>23</v>
      </c>
      <c r="B40" s="37"/>
      <c r="C40" s="39">
        <f>SUM(C41:C42)</f>
        <v>220000</v>
      </c>
      <c r="D40" s="38">
        <f>C40/J7</f>
        <v>99999.999999999985</v>
      </c>
      <c r="E40" s="37"/>
      <c r="F40" s="37"/>
      <c r="G40" s="37"/>
      <c r="H40" s="37"/>
      <c r="I40" s="37"/>
      <c r="J40" s="37"/>
      <c r="K40" s="37"/>
      <c r="L40" s="37"/>
    </row>
    <row r="41" spans="1:846" s="26" customFormat="1" ht="27" customHeight="1" x14ac:dyDescent="0.3">
      <c r="A41" s="42">
        <v>17</v>
      </c>
      <c r="B41" s="47" t="str">
        <f>[1]Global!A18</f>
        <v>Consultoria Seleção de Formadores</v>
      </c>
      <c r="C41" s="34">
        <f>[1]BudgetMissaoAnalise!E68</f>
        <v>70000</v>
      </c>
      <c r="D41" s="33">
        <f>C41/J7</f>
        <v>31818.181818181816</v>
      </c>
      <c r="E41" s="32" t="s">
        <v>14</v>
      </c>
      <c r="F41" s="31" t="s">
        <v>9</v>
      </c>
      <c r="G41" s="30">
        <v>1</v>
      </c>
      <c r="H41" s="30">
        <v>0</v>
      </c>
      <c r="I41" s="29">
        <v>42170</v>
      </c>
      <c r="J41" s="29">
        <v>42353</v>
      </c>
      <c r="K41" s="28" t="s">
        <v>8</v>
      </c>
      <c r="L41" s="42"/>
    </row>
    <row r="42" spans="1:846" s="26" customFormat="1" ht="27" customHeight="1" x14ac:dyDescent="0.3">
      <c r="A42" s="48">
        <v>18</v>
      </c>
      <c r="B42" s="47" t="str">
        <f>[1]Global!A19</f>
        <v>Avaliação Capacitações Atuais</v>
      </c>
      <c r="C42" s="34">
        <f>[1]BudgetMissaoAnalise!E69</f>
        <v>150000</v>
      </c>
      <c r="D42" s="33">
        <f>C42/J7</f>
        <v>68181.818181818177</v>
      </c>
      <c r="E42" s="32" t="s">
        <v>21</v>
      </c>
      <c r="F42" s="31" t="s">
        <v>9</v>
      </c>
      <c r="G42" s="30">
        <v>1</v>
      </c>
      <c r="H42" s="30">
        <v>0</v>
      </c>
      <c r="I42" s="29">
        <v>42231</v>
      </c>
      <c r="J42" s="29">
        <v>42475</v>
      </c>
      <c r="K42" s="28" t="s">
        <v>8</v>
      </c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</row>
    <row r="43" spans="1:846" s="4" customFormat="1" ht="27" customHeight="1" x14ac:dyDescent="0.3">
      <c r="A43" s="37" t="s">
        <v>22</v>
      </c>
      <c r="B43" s="37"/>
      <c r="C43" s="39">
        <f>SUM(C44:C48)</f>
        <v>12694000</v>
      </c>
      <c r="D43" s="38">
        <f>C43/J7</f>
        <v>5769999.9999999991</v>
      </c>
      <c r="E43" s="50"/>
      <c r="F43" s="50"/>
      <c r="G43" s="50"/>
      <c r="H43" s="50"/>
      <c r="I43" s="50"/>
      <c r="J43" s="50"/>
      <c r="K43" s="50"/>
      <c r="L43" s="49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</row>
    <row r="44" spans="1:846" s="26" customFormat="1" ht="27" customHeight="1" x14ac:dyDescent="0.3">
      <c r="A44" s="36">
        <v>19</v>
      </c>
      <c r="B44" s="47" t="str">
        <f>[1]Global!A26</f>
        <v>Consultoria seleção e avaliação de desempenho professores e gestores</v>
      </c>
      <c r="C44" s="34">
        <f>[1]BudgetMissaoAnalise!E79</f>
        <v>440000</v>
      </c>
      <c r="D44" s="33">
        <f>C44/J7</f>
        <v>199999.99999999997</v>
      </c>
      <c r="E44" s="32" t="s">
        <v>21</v>
      </c>
      <c r="F44" s="32" t="s">
        <v>9</v>
      </c>
      <c r="G44" s="30">
        <v>1</v>
      </c>
      <c r="H44" s="30">
        <v>0</v>
      </c>
      <c r="I44" s="29">
        <v>42139</v>
      </c>
      <c r="J44" s="29">
        <v>42353</v>
      </c>
      <c r="K44" s="28" t="s">
        <v>8</v>
      </c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</row>
    <row r="45" spans="1:846" s="26" customFormat="1" ht="27" customHeight="1" x14ac:dyDescent="0.3">
      <c r="A45" s="48">
        <v>20</v>
      </c>
      <c r="B45" s="47" t="str">
        <f>[1]Global!A31</f>
        <v>Consultoria concepção AGE (SAEDE)</v>
      </c>
      <c r="C45" s="34">
        <f>[1]BudgetMissaoAnalise!E83</f>
        <v>880000</v>
      </c>
      <c r="D45" s="33">
        <f>C45/J7</f>
        <v>399999.99999999994</v>
      </c>
      <c r="E45" s="32" t="s">
        <v>10</v>
      </c>
      <c r="F45" s="31" t="s">
        <v>9</v>
      </c>
      <c r="G45" s="30">
        <v>1</v>
      </c>
      <c r="H45" s="30">
        <v>0</v>
      </c>
      <c r="I45" s="29">
        <v>42139</v>
      </c>
      <c r="J45" s="29">
        <v>42536</v>
      </c>
      <c r="K45" s="28" t="s">
        <v>8</v>
      </c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</row>
    <row r="46" spans="1:846" s="26" customFormat="1" ht="27" customHeight="1" x14ac:dyDescent="0.3">
      <c r="A46" s="36">
        <v>21</v>
      </c>
      <c r="B46" s="47" t="str">
        <f>[1]Global!A32</f>
        <v>Sistema GIDE (Instituto Aquila)</v>
      </c>
      <c r="C46" s="34">
        <f>[1]BudgetMissaoAnalise!E85</f>
        <v>6874000</v>
      </c>
      <c r="D46" s="33">
        <f>C46/J7</f>
        <v>3124545.4545454541</v>
      </c>
      <c r="E46" s="32" t="s">
        <v>17</v>
      </c>
      <c r="F46" s="31" t="s">
        <v>9</v>
      </c>
      <c r="G46" s="30">
        <v>0</v>
      </c>
      <c r="H46" s="30">
        <v>1</v>
      </c>
      <c r="I46" s="29">
        <v>41820</v>
      </c>
      <c r="J46" s="29">
        <v>42292</v>
      </c>
      <c r="K46" s="28" t="s">
        <v>8</v>
      </c>
      <c r="L46" s="42" t="s">
        <v>20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</row>
    <row r="47" spans="1:846" s="26" customFormat="1" ht="39.6" x14ac:dyDescent="0.3">
      <c r="A47" s="48">
        <v>22</v>
      </c>
      <c r="B47" s="47" t="str">
        <f>[1]Global!A33</f>
        <v>Equipe Núcleo Análise e Estatísticas</v>
      </c>
      <c r="C47" s="34">
        <f>[1]BudgetMissaoAnalise!E86</f>
        <v>1200000</v>
      </c>
      <c r="D47" s="33">
        <f>C47/J7</f>
        <v>545454.54545454541</v>
      </c>
      <c r="E47" s="32" t="s">
        <v>10</v>
      </c>
      <c r="F47" s="31" t="s">
        <v>9</v>
      </c>
      <c r="G47" s="30">
        <v>1</v>
      </c>
      <c r="H47" s="30">
        <v>0</v>
      </c>
      <c r="I47" s="29">
        <v>42109</v>
      </c>
      <c r="J47" s="29">
        <v>43800</v>
      </c>
      <c r="K47" s="28" t="s">
        <v>8</v>
      </c>
      <c r="L47" s="42" t="s">
        <v>19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</row>
    <row r="48" spans="1:846" s="26" customFormat="1" ht="26.4" x14ac:dyDescent="0.3">
      <c r="A48" s="48">
        <v>23</v>
      </c>
      <c r="B48" s="47" t="s">
        <v>18</v>
      </c>
      <c r="C48" s="34">
        <f>[1]BudgetMissaoAnalise!E84</f>
        <v>3300000</v>
      </c>
      <c r="D48" s="33">
        <f>C48/J7</f>
        <v>1499999.9999999998</v>
      </c>
      <c r="E48" s="32" t="s">
        <v>17</v>
      </c>
      <c r="F48" s="31" t="s">
        <v>9</v>
      </c>
      <c r="G48" s="30">
        <v>1</v>
      </c>
      <c r="H48" s="30">
        <v>0</v>
      </c>
      <c r="I48" s="29">
        <v>42109</v>
      </c>
      <c r="J48" s="29">
        <v>43800</v>
      </c>
      <c r="K48" s="28" t="s">
        <v>8</v>
      </c>
      <c r="L48" s="42" t="s">
        <v>16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</row>
    <row r="49" spans="1:846" s="26" customFormat="1" ht="13.2" x14ac:dyDescent="0.3">
      <c r="A49" s="32">
        <v>24</v>
      </c>
      <c r="B49" s="47" t="s">
        <v>15</v>
      </c>
      <c r="C49" s="34">
        <f>[1]BudgetMissaoAnalise!E87</f>
        <v>75000</v>
      </c>
      <c r="D49" s="33">
        <f>C49/J7</f>
        <v>34090.909090909088</v>
      </c>
      <c r="E49" s="32" t="s">
        <v>14</v>
      </c>
      <c r="F49" s="31" t="s">
        <v>9</v>
      </c>
      <c r="G49" s="30">
        <v>1</v>
      </c>
      <c r="H49" s="30">
        <v>0</v>
      </c>
      <c r="I49" s="29">
        <v>42536</v>
      </c>
      <c r="J49" s="29">
        <v>42705</v>
      </c>
      <c r="K49" s="28" t="s">
        <v>8</v>
      </c>
      <c r="L49" s="2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</row>
    <row r="50" spans="1:846" s="40" customFormat="1" ht="13.2" x14ac:dyDescent="0.3">
      <c r="A50" s="43">
        <v>25</v>
      </c>
      <c r="B50" s="46" t="s">
        <v>13</v>
      </c>
      <c r="C50" s="45">
        <f>[1]BudgetMissaoAnalise!E88</f>
        <v>4400000</v>
      </c>
      <c r="D50" s="44">
        <f>C50/J7</f>
        <v>1999999.9999999998</v>
      </c>
      <c r="E50" s="43" t="s">
        <v>10</v>
      </c>
      <c r="F50" s="31" t="s">
        <v>9</v>
      </c>
      <c r="G50" s="30">
        <v>1</v>
      </c>
      <c r="H50" s="30">
        <v>0</v>
      </c>
      <c r="I50" s="29">
        <v>42200</v>
      </c>
      <c r="J50" s="29">
        <v>43647</v>
      </c>
      <c r="K50" s="28" t="s">
        <v>8</v>
      </c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  <c r="ABB50" s="41"/>
      <c r="ABC50" s="41"/>
      <c r="ABD50" s="41"/>
      <c r="ABE50" s="41"/>
      <c r="ABF50" s="41"/>
      <c r="ABG50" s="41"/>
      <c r="ABH50" s="41"/>
      <c r="ABI50" s="41"/>
      <c r="ABJ50" s="41"/>
      <c r="ABK50" s="41"/>
      <c r="ABL50" s="41"/>
      <c r="ABM50" s="41"/>
      <c r="ABN50" s="41"/>
      <c r="ABO50" s="41"/>
      <c r="ABP50" s="41"/>
      <c r="ABQ50" s="41"/>
      <c r="ABR50" s="41"/>
      <c r="ABS50" s="41"/>
      <c r="ABT50" s="41"/>
      <c r="ABU50" s="41"/>
      <c r="ABV50" s="41"/>
      <c r="ABW50" s="41"/>
      <c r="ABX50" s="41"/>
      <c r="ABY50" s="41"/>
      <c r="ABZ50" s="41"/>
      <c r="ACA50" s="41"/>
      <c r="ACB50" s="41"/>
      <c r="ACC50" s="41"/>
      <c r="ACD50" s="41"/>
      <c r="ACE50" s="41"/>
      <c r="ACF50" s="41"/>
      <c r="ACG50" s="41"/>
      <c r="ACH50" s="41"/>
      <c r="ACI50" s="41"/>
      <c r="ACJ50" s="41"/>
      <c r="ACK50" s="41"/>
      <c r="ACL50" s="41"/>
      <c r="ACM50" s="41"/>
      <c r="ACN50" s="41"/>
      <c r="ACO50" s="41"/>
      <c r="ACP50" s="41"/>
      <c r="ACQ50" s="41"/>
      <c r="ACR50" s="41"/>
      <c r="ACS50" s="41"/>
      <c r="ACT50" s="41"/>
      <c r="ACU50" s="41"/>
      <c r="ACV50" s="41"/>
      <c r="ACW50" s="41"/>
      <c r="ACX50" s="41"/>
      <c r="ACY50" s="41"/>
      <c r="ACZ50" s="41"/>
      <c r="ADA50" s="41"/>
      <c r="ADB50" s="41"/>
      <c r="ADC50" s="41"/>
      <c r="ADD50" s="41"/>
      <c r="ADE50" s="41"/>
      <c r="ADF50" s="41"/>
      <c r="ADG50" s="41"/>
      <c r="ADH50" s="41"/>
      <c r="ADI50" s="41"/>
      <c r="ADJ50" s="41"/>
      <c r="ADK50" s="41"/>
      <c r="ADL50" s="41"/>
      <c r="ADM50" s="41"/>
      <c r="ADN50" s="41"/>
      <c r="ADO50" s="41"/>
      <c r="ADP50" s="41"/>
      <c r="ADQ50" s="41"/>
      <c r="ADR50" s="41"/>
      <c r="ADS50" s="41"/>
      <c r="ADT50" s="41"/>
      <c r="ADU50" s="41"/>
      <c r="ADV50" s="41"/>
      <c r="ADW50" s="41"/>
      <c r="ADX50" s="41"/>
      <c r="ADY50" s="41"/>
      <c r="ADZ50" s="41"/>
      <c r="AEA50" s="41"/>
      <c r="AEB50" s="41"/>
      <c r="AEC50" s="41"/>
      <c r="AED50" s="41"/>
      <c r="AEE50" s="41"/>
      <c r="AEF50" s="41"/>
      <c r="AEG50" s="41"/>
      <c r="AEH50" s="41"/>
      <c r="AEI50" s="41"/>
      <c r="AEJ50" s="41"/>
      <c r="AEK50" s="41"/>
      <c r="AEL50" s="41"/>
      <c r="AEM50" s="41"/>
      <c r="AEN50" s="41"/>
      <c r="AEO50" s="41"/>
      <c r="AEP50" s="41"/>
      <c r="AEQ50" s="41"/>
      <c r="AER50" s="41"/>
      <c r="AES50" s="41"/>
      <c r="AET50" s="41"/>
      <c r="AEU50" s="41"/>
      <c r="AEV50" s="41"/>
      <c r="AEW50" s="41"/>
      <c r="AEX50" s="41"/>
      <c r="AEY50" s="41"/>
      <c r="AEZ50" s="41"/>
      <c r="AFA50" s="41"/>
      <c r="AFB50" s="41"/>
      <c r="AFC50" s="41"/>
      <c r="AFD50" s="41"/>
      <c r="AFE50" s="41"/>
      <c r="AFF50" s="41"/>
      <c r="AFG50" s="41"/>
      <c r="AFH50" s="41"/>
      <c r="AFI50" s="41"/>
      <c r="AFJ50" s="41"/>
      <c r="AFK50" s="41"/>
      <c r="AFL50" s="41"/>
      <c r="AFM50" s="41"/>
      <c r="AFN50" s="41"/>
    </row>
    <row r="51" spans="1:846" s="4" customFormat="1" ht="27" customHeight="1" x14ac:dyDescent="0.3">
      <c r="A51" s="37" t="s">
        <v>12</v>
      </c>
      <c r="B51" s="37"/>
      <c r="C51" s="39">
        <f>C52</f>
        <v>6867056.0000000009</v>
      </c>
      <c r="D51" s="38">
        <f>C51/J7</f>
        <v>3121389.0909090913</v>
      </c>
      <c r="E51" s="37"/>
      <c r="F51" s="37"/>
      <c r="G51" s="37"/>
      <c r="H51" s="37"/>
      <c r="I51" s="37"/>
      <c r="J51" s="37"/>
      <c r="K51" s="37"/>
      <c r="L51" s="3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</row>
    <row r="52" spans="1:846" s="26" customFormat="1" ht="27" customHeight="1" x14ac:dyDescent="0.3">
      <c r="A52" s="36">
        <v>26</v>
      </c>
      <c r="B52" s="35" t="s">
        <v>11</v>
      </c>
      <c r="C52" s="34">
        <f>[1]AdministraçaoPrograma!H18</f>
        <v>6867056.0000000009</v>
      </c>
      <c r="D52" s="33">
        <f>C52/J7</f>
        <v>3121389.0909090913</v>
      </c>
      <c r="E52" s="32" t="s">
        <v>10</v>
      </c>
      <c r="F52" s="31" t="s">
        <v>9</v>
      </c>
      <c r="G52" s="30">
        <v>0.5</v>
      </c>
      <c r="H52" s="30">
        <v>0.5</v>
      </c>
      <c r="I52" s="29">
        <v>42109</v>
      </c>
      <c r="J52" s="29">
        <v>43631</v>
      </c>
      <c r="K52" s="28" t="s">
        <v>8</v>
      </c>
      <c r="L52" s="27" t="s">
        <v>7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</row>
    <row r="53" spans="1:846" s="4" customFormat="1" ht="13.2" x14ac:dyDescent="0.3">
      <c r="A53" s="25" t="s">
        <v>6</v>
      </c>
      <c r="B53" s="25"/>
      <c r="C53" s="24">
        <f>C11+C18+C25+C32+C36</f>
        <v>160814481.93799999</v>
      </c>
      <c r="D53" s="23">
        <f>D11+D18+D25+D32+D36</f>
        <v>73097491.789999992</v>
      </c>
      <c r="E53" s="22"/>
      <c r="F53" s="22"/>
      <c r="G53" s="22"/>
      <c r="H53" s="22"/>
      <c r="I53" s="21"/>
      <c r="J53" s="21"/>
      <c r="K53" s="21"/>
      <c r="L53" s="20"/>
    </row>
    <row r="54" spans="1:846" s="4" customFormat="1" ht="12.75" customHeight="1" x14ac:dyDescent="0.3">
      <c r="A54" s="16" t="s">
        <v>5</v>
      </c>
      <c r="B54" s="19" t="s">
        <v>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846" s="4" customFormat="1" ht="13.2" x14ac:dyDescent="0.3">
      <c r="A55" s="16" t="s">
        <v>3</v>
      </c>
      <c r="B55" s="18" t="s">
        <v>2</v>
      </c>
      <c r="C55" s="18"/>
      <c r="D55" s="17"/>
      <c r="E55" s="14"/>
      <c r="F55" s="14"/>
      <c r="G55" s="14"/>
      <c r="H55" s="14"/>
      <c r="I55" s="15"/>
      <c r="J55" s="15"/>
      <c r="K55" s="14"/>
      <c r="L55" s="14"/>
    </row>
    <row r="56" spans="1:846" s="4" customFormat="1" ht="26.4" x14ac:dyDescent="0.3">
      <c r="A56" s="16" t="s">
        <v>1</v>
      </c>
      <c r="B56" s="14" t="s">
        <v>0</v>
      </c>
      <c r="C56" s="12"/>
      <c r="D56" s="11"/>
      <c r="E56" s="14"/>
      <c r="F56" s="14"/>
      <c r="G56" s="14"/>
      <c r="H56" s="14"/>
      <c r="I56" s="15"/>
      <c r="J56" s="15"/>
      <c r="K56" s="14"/>
      <c r="L56" s="14"/>
    </row>
    <row r="57" spans="1:846" s="4" customFormat="1" ht="13.2" x14ac:dyDescent="0.3">
      <c r="A57" s="9"/>
      <c r="B57" s="9"/>
      <c r="C57" s="12"/>
      <c r="D57" s="11"/>
      <c r="E57" s="9"/>
      <c r="F57" s="9"/>
      <c r="G57" s="9"/>
      <c r="H57" s="13"/>
      <c r="I57" s="10"/>
      <c r="J57" s="10"/>
      <c r="K57" s="9"/>
      <c r="L57" s="9"/>
    </row>
    <row r="58" spans="1:846" s="4" customFormat="1" ht="13.2" x14ac:dyDescent="0.3">
      <c r="A58" s="9"/>
      <c r="B58" s="9"/>
      <c r="C58" s="12"/>
      <c r="D58" s="11"/>
      <c r="E58" s="9"/>
      <c r="F58" s="9"/>
      <c r="G58" s="9"/>
      <c r="H58" s="9"/>
      <c r="I58" s="10"/>
      <c r="J58" s="10"/>
      <c r="K58" s="9"/>
      <c r="L58" s="9"/>
    </row>
    <row r="59" spans="1:846" s="4" customFormat="1" ht="13.2" x14ac:dyDescent="0.3">
      <c r="A59" s="9"/>
      <c r="C59" s="8"/>
      <c r="D59" s="7"/>
      <c r="I59" s="6"/>
      <c r="J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</row>
    <row r="60" spans="1:846" s="4" customFormat="1" ht="13.2" x14ac:dyDescent="0.3">
      <c r="A60" s="9"/>
      <c r="C60" s="8"/>
      <c r="D60" s="7"/>
      <c r="I60" s="6"/>
      <c r="J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</row>
  </sheetData>
  <mergeCells count="43">
    <mergeCell ref="J7:K7"/>
    <mergeCell ref="K8:K9"/>
    <mergeCell ref="L8:L10"/>
    <mergeCell ref="A11:B11"/>
    <mergeCell ref="A12:B12"/>
    <mergeCell ref="A18:B18"/>
    <mergeCell ref="A2:L2"/>
    <mergeCell ref="A3:L3"/>
    <mergeCell ref="A4:L4"/>
    <mergeCell ref="A5:L5"/>
    <mergeCell ref="H7:I7"/>
    <mergeCell ref="A8:A10"/>
    <mergeCell ref="B8:B10"/>
    <mergeCell ref="C8:D9"/>
    <mergeCell ref="F8:F9"/>
    <mergeCell ref="G8:H8"/>
    <mergeCell ref="I8:J8"/>
    <mergeCell ref="E29:L29"/>
    <mergeCell ref="A32:B32"/>
    <mergeCell ref="A33:B33"/>
    <mergeCell ref="E33:L33"/>
    <mergeCell ref="A19:B19"/>
    <mergeCell ref="E19:L19"/>
    <mergeCell ref="E43:K43"/>
    <mergeCell ref="A36:B36"/>
    <mergeCell ref="A21:B21"/>
    <mergeCell ref="E21:L21"/>
    <mergeCell ref="A23:B23"/>
    <mergeCell ref="E23:L23"/>
    <mergeCell ref="A25:B25"/>
    <mergeCell ref="A26:B26"/>
    <mergeCell ref="E26:L26"/>
    <mergeCell ref="A29:B29"/>
    <mergeCell ref="A51:B51"/>
    <mergeCell ref="E51:L51"/>
    <mergeCell ref="A53:B53"/>
    <mergeCell ref="B54:L54"/>
    <mergeCell ref="B55:C55"/>
    <mergeCell ref="A37:B37"/>
    <mergeCell ref="E37:L37"/>
    <mergeCell ref="A40:B40"/>
    <mergeCell ref="E40:L40"/>
    <mergeCell ref="A43:B43"/>
  </mergeCells>
  <pageMargins left="0.75" right="0.75" top="1" bottom="1" header="0.5" footer="0.5"/>
  <pageSetup paperSize="9" orientation="landscape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38968486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SCL/EDU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Perez Alfaro, Marcelo A.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BR-L1392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ED-EDU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7DE90B7E3C7344CADCF4C2B48C58D87" ma:contentTypeVersion="0" ma:contentTypeDescription="A content type to manage public (operations) IDB documents" ma:contentTypeScope="" ma:versionID="9bc458a729c525152e5c56577aa14a6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41FD8-01C4-4732-B816-A3D3E676EB48}"/>
</file>

<file path=customXml/itemProps2.xml><?xml version="1.0" encoding="utf-8"?>
<ds:datastoreItem xmlns:ds="http://schemas.openxmlformats.org/officeDocument/2006/customXml" ds:itemID="{56392231-9E66-4FD7-AD28-AEF69084154B}"/>
</file>

<file path=customXml/itemProps3.xml><?xml version="1.0" encoding="utf-8"?>
<ds:datastoreItem xmlns:ds="http://schemas.openxmlformats.org/officeDocument/2006/customXml" ds:itemID="{F441EDB7-ABA8-4FFF-95EA-68B6EA365FEE}"/>
</file>

<file path=customXml/itemProps4.xml><?xml version="1.0" encoding="utf-8"?>
<ds:datastoreItem xmlns:ds="http://schemas.openxmlformats.org/officeDocument/2006/customXml" ds:itemID="{99C6D5B6-A45D-4D51-BB53-F27B80487478}"/>
</file>

<file path=customXml/itemProps5.xml><?xml version="1.0" encoding="utf-8"?>
<ds:datastoreItem xmlns:ds="http://schemas.openxmlformats.org/officeDocument/2006/customXml" ds:itemID="{79129DE7-8131-4C74-BCFC-690320F68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de Aquisiçoes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 5</dc:title>
  <dc:creator>Livia</dc:creator>
  <cp:lastModifiedBy>Livia</cp:lastModifiedBy>
  <dcterms:created xsi:type="dcterms:W3CDTF">2014-08-04T18:56:50Z</dcterms:created>
  <dcterms:modified xsi:type="dcterms:W3CDTF">2014-08-04T18:57:36Z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0x01010046CF21643EE8D14686A648AA6DAD089200A7DE90B7E3C7344CADCF4C2B48C58D87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