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7470" windowHeight="3975" tabRatio="504"/>
  </bookViews>
  <sheets>
    <sheet name="PA" sheetId="21" r:id="rId1"/>
  </sheets>
  <definedNames>
    <definedName name="_xlnm._FilterDatabase" localSheetId="0" hidden="1">PA!$A$2:$M$61</definedName>
    <definedName name="Excel_BuiltIn_Print_Area_1_1" localSheetId="0">#REF!</definedName>
    <definedName name="Excel_BuiltIn_Print_Area_1_1">#REF!</definedName>
    <definedName name="_xlnm.Print_Area" localSheetId="0">PA!$A$1:$M$60</definedName>
    <definedName name="_xlnm.Print_Titles" localSheetId="0">PA!$1:$3</definedName>
  </definedNames>
  <calcPr calcId="145621"/>
</workbook>
</file>

<file path=xl/calcChain.xml><?xml version="1.0" encoding="utf-8"?>
<calcChain xmlns="http://schemas.openxmlformats.org/spreadsheetml/2006/main">
  <c r="J59" i="21" l="1"/>
  <c r="K59" i="21" s="1"/>
  <c r="K60" i="21"/>
  <c r="K51" i="21" l="1"/>
  <c r="K48" i="21"/>
  <c r="K49" i="21"/>
  <c r="K47" i="21"/>
  <c r="K43" i="21"/>
  <c r="K42" i="21"/>
  <c r="K41" i="21"/>
  <c r="K40" i="21"/>
  <c r="K39" i="21"/>
  <c r="K38" i="21"/>
  <c r="K37" i="21"/>
  <c r="K34" i="21"/>
  <c r="K33" i="21"/>
  <c r="K32" i="21"/>
  <c r="K31" i="21"/>
  <c r="K30" i="21"/>
  <c r="K28" i="21"/>
  <c r="K27" i="21"/>
  <c r="K26" i="21"/>
  <c r="K25" i="21"/>
  <c r="K24" i="21"/>
  <c r="J53" i="21" s="1"/>
  <c r="K53" i="21" s="1"/>
  <c r="K22" i="21"/>
  <c r="K21" i="21"/>
  <c r="K20" i="21"/>
  <c r="K17" i="21"/>
  <c r="K16" i="21"/>
  <c r="K15" i="21"/>
  <c r="K14" i="21"/>
  <c r="K12" i="21"/>
  <c r="K11" i="21"/>
  <c r="K10" i="21"/>
  <c r="K9" i="21"/>
  <c r="K5" i="21"/>
  <c r="K8" i="21"/>
  <c r="K13" i="21"/>
  <c r="K19" i="21"/>
  <c r="J6" i="21" s="1"/>
  <c r="K6" i="21" s="1"/>
  <c r="K23" i="21"/>
  <c r="J7" i="21" s="1"/>
  <c r="K7" i="21" s="1"/>
  <c r="K29" i="21"/>
  <c r="K44" i="21"/>
  <c r="J46" i="21" s="1"/>
  <c r="K46" i="21" s="1"/>
  <c r="E61" i="21"/>
  <c r="J52" i="21"/>
  <c r="K52" i="21" s="1"/>
  <c r="K54" i="21"/>
  <c r="K55" i="21"/>
  <c r="K56" i="21"/>
  <c r="J45" i="21" l="1"/>
  <c r="K45" i="21" s="1"/>
</calcChain>
</file>

<file path=xl/sharedStrings.xml><?xml version="1.0" encoding="utf-8"?>
<sst xmlns="http://schemas.openxmlformats.org/spreadsheetml/2006/main" count="372" uniqueCount="179">
  <si>
    <t>1.1</t>
  </si>
  <si>
    <t>Complementação da sinalização turística da Cidade de Aracaju - 4ª etapa</t>
  </si>
  <si>
    <t>1.3</t>
  </si>
  <si>
    <t>1.4</t>
  </si>
  <si>
    <t>1.5</t>
  </si>
  <si>
    <t>1.6</t>
  </si>
  <si>
    <t>1.8</t>
  </si>
  <si>
    <t>1.9</t>
  </si>
  <si>
    <t>1.11</t>
  </si>
  <si>
    <t>1.12</t>
  </si>
  <si>
    <t>2.1</t>
  </si>
  <si>
    <t>2.2</t>
  </si>
  <si>
    <t>3.1</t>
  </si>
  <si>
    <t>3.2</t>
  </si>
  <si>
    <t>4.1</t>
  </si>
  <si>
    <t>4.2</t>
  </si>
  <si>
    <t>Desmonte do morro da piçarra para viabilizar ampliação da pista de pouso e decolagem (PPD) cabeceira 29</t>
  </si>
  <si>
    <t>4.4</t>
  </si>
  <si>
    <t>5.1</t>
  </si>
  <si>
    <t>5.4</t>
  </si>
  <si>
    <t>6.1</t>
  </si>
  <si>
    <t>Auditoria externa</t>
  </si>
  <si>
    <t>6.4</t>
  </si>
  <si>
    <t>6.5</t>
  </si>
  <si>
    <t>Publicações de aquisições</t>
  </si>
  <si>
    <t>5.2.1</t>
  </si>
  <si>
    <t>5.2.2</t>
  </si>
  <si>
    <t>5.3.1</t>
  </si>
  <si>
    <t>5.3.2</t>
  </si>
  <si>
    <t>5.5.1</t>
  </si>
  <si>
    <t>5.5.2</t>
  </si>
  <si>
    <t>1.7.1</t>
  </si>
  <si>
    <t>1.7.2</t>
  </si>
  <si>
    <t>Execução do Plano de Marketing</t>
  </si>
  <si>
    <t>Monitoramento do Plano de Marketing</t>
  </si>
  <si>
    <t>3.3</t>
  </si>
  <si>
    <t>3.4</t>
  </si>
  <si>
    <t>3.5</t>
  </si>
  <si>
    <t>3.6</t>
  </si>
  <si>
    <t>3.7</t>
  </si>
  <si>
    <t>Implementação do fortalecimento institucional dos órgãos estaduais gestores de turismo</t>
  </si>
  <si>
    <t>4.3.1</t>
  </si>
  <si>
    <t>4.3.2</t>
  </si>
  <si>
    <t>1.13</t>
  </si>
  <si>
    <t>2.3</t>
  </si>
  <si>
    <t>Reforma  da Galeria Ana Maria para instalação de nova sede da SETUR</t>
  </si>
  <si>
    <t>Aquisição de equipamentos da Galeria Ana Maria para instalação de nova sede da SETUR</t>
  </si>
  <si>
    <t>Elaboração do Projeto Executivo  da Rodovia SE-405 Curralinho - Poço Redondo</t>
  </si>
  <si>
    <t>Construção da Rodovia SE-405 Curralinho - Poço Redondo</t>
  </si>
  <si>
    <t>Revisão e atualização do PDITS Costa dos Coqueirais e Velho Chico</t>
  </si>
  <si>
    <t>Elaboração do Plano de Gestão dos Destinos Turísticos</t>
  </si>
  <si>
    <t>Adequação da trilha do cangaço (abertura de trilha, sinalização, melhoria)</t>
  </si>
  <si>
    <t>Elaboração do Plano de Manejo da APA Litoral Norte</t>
  </si>
  <si>
    <t>5.3.3</t>
  </si>
  <si>
    <t>1.14</t>
  </si>
  <si>
    <t>Avaliações intermediárias e final do programa e sistema de monitormaento e avaliação de impacto do programa</t>
  </si>
  <si>
    <t>Projetos Executivos e complementares para ampliação da pista de pouso e decolagem e novo terminal de passageiros do Aeroporto de Aracaju</t>
  </si>
  <si>
    <t>1.2.1</t>
  </si>
  <si>
    <t>1.2.2</t>
  </si>
  <si>
    <t>Estratégia de roteiros e produtos históricos culturais</t>
  </si>
  <si>
    <t>Adequação e modernização de museus (programação visual, equipamentos interativos, etc.)</t>
  </si>
  <si>
    <t>Construção do Centro de Referência do Cangaço (Poço Redondo - SE)</t>
  </si>
  <si>
    <t>1.10.1</t>
  </si>
  <si>
    <t>1.10.2</t>
  </si>
  <si>
    <t>1.15</t>
  </si>
  <si>
    <t>Elaboração dos Planos Diretores  municipais (Pirambu, Brejo Grande e Santana do São Francisco)</t>
  </si>
  <si>
    <t>3.8.1</t>
  </si>
  <si>
    <t>3.8.2</t>
  </si>
  <si>
    <t>Financiamento de estudos de viabilidade socioeconômica, projetos básicos e executivos para o manejo de resíduos sólidos</t>
  </si>
  <si>
    <t>Financiamento de ações sociais e de fortalecimento institucional decorrente das ações dos Planos Intermunicipais</t>
  </si>
  <si>
    <t>5.6.1</t>
  </si>
  <si>
    <t>5.6.2</t>
  </si>
  <si>
    <t>5.7.1</t>
  </si>
  <si>
    <t>5.7.2</t>
  </si>
  <si>
    <t>Elaboração da Política de Gerenciamento Costeiro do Estado</t>
  </si>
  <si>
    <t>Realização de Planos de Gestão Integrada dos munícipios costeiros</t>
  </si>
  <si>
    <t>5.7.3</t>
  </si>
  <si>
    <t>Apoio à elaboração de normas ambientais e treinamento para o controle e fiscalização de obras náuticas (marinas, piers, atracadouros), além de rodovias e saneamento, em parceria com a ADEMA</t>
  </si>
  <si>
    <t>Diagnóstico e Plano de Ação para Educação e Sensibilização Ambiental</t>
  </si>
  <si>
    <t>Implementação das ações de educação e sensibilização do turista, entidades e comunidades receptoras</t>
  </si>
  <si>
    <t>Fomento à qualidade do artesanato adequado à demanda turística</t>
  </si>
  <si>
    <t>Elaboração e implementação de projetos de valoriazação de atrativos e roteirização turística nos quatro destinos prioritários dos Polos Costa dos Coqueirais e Velho Chico</t>
  </si>
  <si>
    <t>Implementação das ações prioritárias do plano de manejo da APA do Litoral Norte</t>
  </si>
  <si>
    <t>Estudos de Avaliação de Limites de Mudanças aceitavéis y monitoreo do turismo em quatro áreas turísticas críticas (trilha do cangaço-Grota do Angico, Brejo grande, Litoral Norte e Indiaroba-Sta Luzia do Itanhy)</t>
  </si>
  <si>
    <t>Adequações turística e ambiental da rota natural e paisagística do APA Litoral Norte</t>
  </si>
  <si>
    <t>Elaboração do estudo de viabilidade turística (análise de paisagem) da ação de complementação da rota paisagística APA Litoral Norte</t>
  </si>
  <si>
    <t>Execução do Plano de Capacitação profissional e  empresarial para o Turismo</t>
  </si>
  <si>
    <t xml:space="preserve">Elaboração de projetos  da adequação urbanística e delimitações das praias do litoral sul </t>
  </si>
  <si>
    <t xml:space="preserve">Execução da adequação urbanística e delimitações das praias do litoral sul </t>
  </si>
  <si>
    <t>Revisão e complementação do Plano de Marketing</t>
  </si>
  <si>
    <t>Implementação do planos de fortalecimento de gestão municipal do turismo</t>
  </si>
  <si>
    <t>Programa de comunicación y participación de población local y vulnerable en el programa. Otras acoes de apoio à prevenção da impactos negativos indirectos del turismo</t>
  </si>
  <si>
    <t>Elaboração e implementacao do Plano de Uso público para a Monumento Natural Grota do Angico</t>
  </si>
  <si>
    <t>Implantação do sistema de informações turísticas (inventariação turística, estudos e pesquisas de demanda, oferta, dados socioeconômicos do turismo) para turismo sol e praia, turismo cultural e ecoturismo.</t>
  </si>
  <si>
    <t>Elaboração de diagnósticos e planos da gestão municipal do turismo e incentivos para fiscalização</t>
  </si>
  <si>
    <t>Estudos de inclusão social em turismo; diagnóstico e plano de incentivos a la formalização; e assistência técnica a empresas turísticas para melhoria da qualidade dos serviços, gestão ambiental e responsabilidade social</t>
  </si>
  <si>
    <t>Revitalização do Complexo Turístico SE, compreendendo inclusive o Museu do Artesanato e o Centro de Informações Turísticas</t>
  </si>
  <si>
    <t>Obras para roteiros de ecoturismo no Rio São Francisco e Costa marítima atendida pelo programa.</t>
  </si>
  <si>
    <t>Estudo y estrategia de circuitos de ecoturismo no Rio São Francisco e Costa marítima atendida pelo programa.</t>
  </si>
  <si>
    <t>Implantação de sistema de esgotamento sanitário em puntos turisticos clave em la costa: Crasto (Sta. Luzia do Itanhy), Pontal (Indiaroba), Prainha (Canindé de São Francisco)</t>
  </si>
  <si>
    <t>Otras obras de adecuación y mejora de infraestructura de acceso a atractivos turísticos prioritarias en los Polos, en consistencia con los PDITS</t>
  </si>
  <si>
    <t>Nº</t>
  </si>
  <si>
    <t>Item Matriz Invest.</t>
  </si>
  <si>
    <t>Tipo</t>
  </si>
  <si>
    <t>Projetos</t>
  </si>
  <si>
    <t>Valor             (US$ x 1.000)</t>
  </si>
  <si>
    <t>Método de Aquisição</t>
  </si>
  <si>
    <t>Fonte de Financiamento</t>
  </si>
  <si>
    <t>Revisão pelo BID</t>
  </si>
  <si>
    <t>Data Estimada</t>
  </si>
  <si>
    <t>Estágio Atual</t>
  </si>
  <si>
    <t>Comentários</t>
  </si>
  <si>
    <t>BID (%)</t>
  </si>
  <si>
    <t>Gov. Est.SE (%)</t>
  </si>
  <si>
    <t>Publicação</t>
  </si>
  <si>
    <t>Conclusão dos Trabalhos</t>
  </si>
  <si>
    <t>BENS E SERVIÇOS</t>
  </si>
  <si>
    <t>Serviços</t>
  </si>
  <si>
    <t>CONCORRENCIA - 8666</t>
  </si>
  <si>
    <t>ex-post</t>
  </si>
  <si>
    <t>Pendente</t>
  </si>
  <si>
    <t>LPN</t>
  </si>
  <si>
    <t>TP-8666</t>
  </si>
  <si>
    <t>ex-ante</t>
  </si>
  <si>
    <t>Bens</t>
  </si>
  <si>
    <t>CONSULTORIA</t>
  </si>
  <si>
    <t>Consultoria</t>
  </si>
  <si>
    <t>CONCORRENCIA-8666</t>
  </si>
  <si>
    <t>SBQC-LPI</t>
  </si>
  <si>
    <t>SBQC</t>
  </si>
  <si>
    <t xml:space="preserve">SBQC </t>
  </si>
  <si>
    <t>TP - 8666</t>
  </si>
  <si>
    <t>SBQC-"AF200"</t>
  </si>
  <si>
    <t>OBRAS</t>
  </si>
  <si>
    <t>Obras</t>
  </si>
  <si>
    <t>LPI</t>
  </si>
  <si>
    <t>Licitação Pública Internacional</t>
  </si>
  <si>
    <t>Licitação Pública Nacional</t>
  </si>
  <si>
    <t>Concorrência Publica Nacional</t>
  </si>
  <si>
    <t>CPN</t>
  </si>
  <si>
    <t>Pregão</t>
  </si>
  <si>
    <t>PR</t>
  </si>
  <si>
    <t>Seleção Baseada na Qualidade</t>
  </si>
  <si>
    <t>SBQ</t>
  </si>
  <si>
    <t>Seleção Baseada na Qualidade e no Custo (Nacional)</t>
  </si>
  <si>
    <t>Seleção Baseada na Qualidade e no Custo (Internacional)</t>
  </si>
  <si>
    <t>SBQC - LPI</t>
  </si>
  <si>
    <t>Seleção Baseada na Qualidade e no Custo (Conforme AF200)</t>
  </si>
  <si>
    <t>SBQC - AF200</t>
  </si>
  <si>
    <t>Seleção Baseada nas Qualificações do Consultor</t>
  </si>
  <si>
    <t>SQC</t>
  </si>
  <si>
    <t>Tomada de Preços - Lei 8666</t>
  </si>
  <si>
    <t>Concorrência Publica Lei 8666</t>
  </si>
  <si>
    <t>PLANO DE AQUISIÇÕES (PA) - PRODETUR NACIONAL SERGIPE (US$) - Janeiro/2014</t>
  </si>
  <si>
    <t>Execução da sinalização viária indicativa e turistica Polos Costa dos Coqueirais e Velho Chico</t>
  </si>
  <si>
    <t>SBQC-LPN</t>
  </si>
  <si>
    <t>5.8</t>
  </si>
  <si>
    <t>Elaboração de projeto de sinalização viária indicativa e turistica Polos Costa dos Coqueirais e Velho Chico</t>
  </si>
  <si>
    <t>TDR Pronto para análise do BID</t>
  </si>
  <si>
    <t>TDR para diagnóstico em elaboração</t>
  </si>
  <si>
    <t>Vinculado à ação 2.2</t>
  </si>
  <si>
    <t>SDP e TDR em Revisão</t>
  </si>
  <si>
    <t>Contrapartida do Estado</t>
  </si>
  <si>
    <t>Concluído</t>
  </si>
  <si>
    <t>TDR em Elaboração</t>
  </si>
  <si>
    <t>TDR em Elaboração com a SEMARH</t>
  </si>
  <si>
    <t>TDR em Atualização</t>
  </si>
  <si>
    <t>Vinculado à ação 5.2.1</t>
  </si>
  <si>
    <t>Projetos completos (Pronto para licitação)</t>
  </si>
  <si>
    <t>Em execução</t>
  </si>
  <si>
    <t>Vinculado à ação 4.3.1</t>
  </si>
  <si>
    <t>Prainha de Canindé e Crasto com toda a documentação para licitar</t>
  </si>
  <si>
    <t>Prainha de Canindé e Crasto com toda a documentação para licitar (Vinculada à ação 5.8)</t>
  </si>
  <si>
    <t>Projetos em Revisão</t>
  </si>
  <si>
    <t>Elaboração e Execução de planos de proteção e recuperação de áreas ambientais frágeis ou degradadas e elaboração de estudos ambientais - Rio Jacaré</t>
  </si>
  <si>
    <t>Elaboração e Execução de planos de proteção e recuperação de áreas ambientais frágeis ou degradadas e elaboração de estudos ambientais - Rio Betume</t>
  </si>
  <si>
    <t>3.9
6.2
6.3</t>
  </si>
  <si>
    <t>Empresa Gerenciadora de Apoio a UCP; Sistema e Fiscalização e Supervisão de Obras</t>
  </si>
  <si>
    <t>Atividades agrupadas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</si>
</sst>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_(* #,##0.00_);_(* \(#,##0.00\);_(* \-??_);_(@_)"/>
    <numFmt numFmtId="169" formatCode="dd/mm/yy;@"/>
  </numFmts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2" fillId="0" borderId="0">
      <alignment vertical="center"/>
    </xf>
    <xf numFmtId="167" fontId="2" fillId="0" borderId="0" applyFill="0" applyBorder="0" applyProtection="0">
      <alignment vertical="center"/>
    </xf>
    <xf numFmtId="0" fontId="10" fillId="0" borderId="0"/>
  </cellStyleXfs>
  <cellXfs count="45">
    <xf numFmtId="0" fontId="0" fillId="0" borderId="0" xfId="0"/>
    <xf numFmtId="9" fontId="5" fillId="3" borderId="1" xfId="2" applyFont="1" applyFill="1" applyBorder="1" applyAlignment="1">
      <alignment horizontal="center" vertical="center" wrapText="1"/>
    </xf>
    <xf numFmtId="9" fontId="5" fillId="0" borderId="1" xfId="2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horizontal="center" vertical="center" wrapText="1"/>
    </xf>
    <xf numFmtId="9" fontId="4" fillId="4" borderId="1" xfId="2" applyFont="1" applyFill="1" applyBorder="1" applyAlignment="1">
      <alignment horizontal="center" vertical="center" wrapText="1"/>
    </xf>
    <xf numFmtId="0" fontId="2" fillId="0" borderId="0" xfId="19" applyFont="1" applyFill="1" applyBorder="1" applyAlignment="1">
      <alignment horizontal="center" vertical="center" wrapText="1"/>
    </xf>
    <xf numFmtId="0" fontId="2" fillId="0" borderId="0" xfId="19" applyFont="1" applyFill="1" applyBorder="1" applyAlignment="1">
      <alignment horizontal="left" vertical="center" wrapText="1"/>
    </xf>
    <xf numFmtId="0" fontId="8" fillId="0" borderId="0" xfId="19" applyFont="1" applyFill="1" applyBorder="1" applyAlignment="1">
      <alignment horizontal="center" vertical="center" wrapText="1"/>
    </xf>
    <xf numFmtId="169" fontId="2" fillId="0" borderId="0" xfId="19" applyNumberFormat="1" applyFont="1" applyFill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right" vertical="center" wrapText="1"/>
    </xf>
    <xf numFmtId="4" fontId="8" fillId="0" borderId="0" xfId="19" applyNumberFormat="1" applyFont="1" applyFill="1" applyBorder="1" applyAlignment="1">
      <alignment horizontal="left" vertical="center" wrapText="1"/>
    </xf>
    <xf numFmtId="4" fontId="8" fillId="0" borderId="0" xfId="19" applyNumberFormat="1" applyFont="1" applyFill="1" applyBorder="1" applyAlignment="1">
      <alignment horizontal="center" vertical="center" wrapText="1"/>
    </xf>
    <xf numFmtId="169" fontId="8" fillId="0" borderId="0" xfId="19" applyNumberFormat="1" applyFont="1" applyFill="1" applyBorder="1" applyAlignment="1">
      <alignment horizontal="center" vertical="center" wrapText="1"/>
    </xf>
    <xf numFmtId="4" fontId="1" fillId="0" borderId="0" xfId="19" applyNumberFormat="1" applyFont="1" applyFill="1" applyBorder="1" applyAlignment="1">
      <alignment horizontal="center" vertical="center" wrapText="1"/>
    </xf>
    <xf numFmtId="4" fontId="4" fillId="0" borderId="0" xfId="19" applyNumberFormat="1" applyFont="1" applyFill="1" applyBorder="1" applyAlignment="1">
      <alignment horizontal="center" vertical="center" wrapText="1"/>
    </xf>
    <xf numFmtId="4" fontId="1" fillId="0" borderId="0" xfId="19" applyNumberFormat="1" applyFont="1" applyFill="1" applyBorder="1" applyAlignment="1">
      <alignment horizontal="left" vertical="center" wrapText="1"/>
    </xf>
    <xf numFmtId="4" fontId="5" fillId="0" borderId="0" xfId="19" applyNumberFormat="1" applyFont="1" applyFill="1" applyBorder="1" applyAlignment="1">
      <alignment horizontal="center" vertical="center" wrapText="1"/>
    </xf>
    <xf numFmtId="4" fontId="5" fillId="0" borderId="0" xfId="19" applyNumberFormat="1" applyFont="1" applyFill="1" applyBorder="1" applyAlignment="1">
      <alignment horizontal="left" vertical="center" wrapText="1"/>
    </xf>
    <xf numFmtId="4" fontId="2" fillId="0" borderId="0" xfId="19" applyNumberFormat="1" applyFont="1" applyFill="1" applyBorder="1" applyAlignment="1">
      <alignment horizontal="left" vertical="center" wrapText="1"/>
    </xf>
    <xf numFmtId="4" fontId="5" fillId="0" borderId="1" xfId="19" applyNumberFormat="1" applyFont="1" applyFill="1" applyBorder="1" applyAlignment="1">
      <alignment horizontal="center" vertical="center" wrapText="1"/>
    </xf>
    <xf numFmtId="4" fontId="5" fillId="3" borderId="1" xfId="19" applyNumberFormat="1" applyFont="1" applyFill="1" applyBorder="1" applyAlignment="1">
      <alignment horizontal="center" vertical="center" wrapText="1"/>
    </xf>
    <xf numFmtId="169" fontId="5" fillId="3" borderId="1" xfId="19" applyNumberFormat="1" applyFont="1" applyFill="1" applyBorder="1" applyAlignment="1">
      <alignment horizontal="center" vertical="center" wrapText="1"/>
    </xf>
    <xf numFmtId="4" fontId="5" fillId="2" borderId="1" xfId="19" applyNumberFormat="1" applyFont="1" applyFill="1" applyBorder="1" applyAlignment="1">
      <alignment horizontal="left" vertical="center" wrapText="1"/>
    </xf>
    <xf numFmtId="0" fontId="5" fillId="3" borderId="1" xfId="19" applyFont="1" applyFill="1" applyBorder="1" applyAlignment="1">
      <alignment horizontal="center" vertical="center" wrapText="1"/>
    </xf>
    <xf numFmtId="0" fontId="1" fillId="3" borderId="1" xfId="19" applyFont="1" applyFill="1" applyBorder="1" applyAlignment="1">
      <alignment horizontal="center" vertical="center" wrapText="1"/>
    </xf>
    <xf numFmtId="0" fontId="4" fillId="4" borderId="1" xfId="19" applyFont="1" applyFill="1" applyBorder="1" applyAlignment="1">
      <alignment horizontal="center" vertical="center" wrapText="1"/>
    </xf>
    <xf numFmtId="4" fontId="5" fillId="3" borderId="1" xfId="19" applyNumberFormat="1" applyFont="1" applyFill="1" applyBorder="1" applyAlignment="1">
      <alignment horizontal="left" vertical="center" wrapText="1"/>
    </xf>
    <xf numFmtId="169" fontId="5" fillId="0" borderId="1" xfId="19" applyNumberFormat="1" applyFont="1" applyFill="1" applyBorder="1" applyAlignment="1">
      <alignment horizontal="center" vertical="center" wrapText="1"/>
    </xf>
    <xf numFmtId="4" fontId="9" fillId="3" borderId="1" xfId="19" applyNumberFormat="1" applyFont="1" applyFill="1" applyBorder="1" applyAlignment="1">
      <alignment horizontal="center" vertical="center" wrapText="1"/>
    </xf>
    <xf numFmtId="4" fontId="2" fillId="0" borderId="0" xfId="19" applyNumberFormat="1" applyFont="1" applyFill="1" applyBorder="1" applyAlignment="1">
      <alignment horizontal="center" vertical="center" wrapText="1"/>
    </xf>
    <xf numFmtId="14" fontId="5" fillId="0" borderId="1" xfId="19" applyNumberFormat="1" applyFont="1" applyFill="1" applyBorder="1" applyAlignment="1">
      <alignment horizontal="center" vertical="center" wrapText="1"/>
    </xf>
    <xf numFmtId="0" fontId="5" fillId="3" borderId="1" xfId="19" applyFont="1" applyFill="1" applyBorder="1" applyAlignment="1">
      <alignment horizontal="left" vertical="center" wrapText="1"/>
    </xf>
    <xf numFmtId="169" fontId="4" fillId="4" borderId="1" xfId="19" applyNumberFormat="1" applyFont="1" applyFill="1" applyBorder="1" applyAlignment="1">
      <alignment horizontal="center" vertical="center" wrapText="1"/>
    </xf>
    <xf numFmtId="0" fontId="8" fillId="0" borderId="0" xfId="19" applyFont="1" applyFill="1" applyBorder="1" applyAlignment="1">
      <alignment horizontal="left" vertical="center" wrapText="1"/>
    </xf>
    <xf numFmtId="0" fontId="4" fillId="5" borderId="3" xfId="19" applyFont="1" applyFill="1" applyBorder="1" applyAlignment="1">
      <alignment horizontal="center" vertical="center" wrapText="1"/>
    </xf>
    <xf numFmtId="0" fontId="4" fillId="5" borderId="4" xfId="19" applyFont="1" applyFill="1" applyBorder="1" applyAlignment="1">
      <alignment horizontal="center" vertical="center" wrapText="1"/>
    </xf>
    <xf numFmtId="0" fontId="4" fillId="5" borderId="5" xfId="19" applyFont="1" applyFill="1" applyBorder="1" applyAlignment="1">
      <alignment horizontal="center" vertical="center" wrapText="1"/>
    </xf>
    <xf numFmtId="0" fontId="3" fillId="0" borderId="2" xfId="19" applyFont="1" applyFill="1" applyBorder="1" applyAlignment="1">
      <alignment horizontal="center" vertical="center" wrapText="1"/>
    </xf>
    <xf numFmtId="0" fontId="4" fillId="4" borderId="1" xfId="19" applyFont="1" applyFill="1" applyBorder="1" applyAlignment="1">
      <alignment horizontal="center" vertical="center" wrapText="1"/>
    </xf>
    <xf numFmtId="4" fontId="4" fillId="4" borderId="1" xfId="19" applyNumberFormat="1" applyFont="1" applyFill="1" applyBorder="1" applyAlignment="1">
      <alignment horizontal="center" vertical="center" wrapText="1"/>
    </xf>
    <xf numFmtId="9" fontId="4" fillId="4" borderId="1" xfId="2" applyFont="1" applyFill="1" applyBorder="1" applyAlignment="1">
      <alignment horizontal="center" vertical="center" wrapText="1"/>
    </xf>
    <xf numFmtId="169" fontId="4" fillId="4" borderId="1" xfId="19" applyNumberFormat="1" applyFont="1" applyFill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right" vertical="center" wrapText="1"/>
    </xf>
  </cellXfs>
  <cellStyles count="20">
    <cellStyle name="Normal" xfId="0" builtinId="0"/>
    <cellStyle name="Normal 2" xfId="1"/>
    <cellStyle name="Normal 2 2" xfId="4"/>
    <cellStyle name="Normal 2 3" xfId="19"/>
    <cellStyle name="Normal 3" xfId="5"/>
    <cellStyle name="Normal 3 2" xfId="6"/>
    <cellStyle name="Normal 3 3" xfId="7"/>
    <cellStyle name="Normal 4" xfId="8"/>
    <cellStyle name="Normal 4 2" xfId="9"/>
    <cellStyle name="Normal 4 3" xfId="10"/>
    <cellStyle name="Normal 5" xfId="11"/>
    <cellStyle name="Normal 5 2" xfId="12"/>
    <cellStyle name="Normal 5 3" xfId="13"/>
    <cellStyle name="Normal 6" xfId="14"/>
    <cellStyle name="Normal 7" xfId="15"/>
    <cellStyle name="Normal 8" xfId="17"/>
    <cellStyle name="Porcentagem 2" xfId="2"/>
    <cellStyle name="Separador de milhares 2" xfId="3"/>
    <cellStyle name="Título 5" xfId="16"/>
    <cellStyle name="Vírgula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292946</xdr:colOff>
      <xdr:row>0</xdr:row>
      <xdr:rowOff>53340</xdr:rowOff>
    </xdr:from>
    <xdr:ext cx="1390542" cy="689610"/>
    <xdr:pic>
      <xdr:nvPicPr>
        <xdr:cNvPr id="2" name="Imagem 1" descr="LOGOTIPO_PRODETUR_SERGIPE_-_Arte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946" y="53340"/>
          <a:ext cx="1390542" cy="689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105493</xdr:colOff>
      <xdr:row>0</xdr:row>
      <xdr:rowOff>112667</xdr:rowOff>
    </xdr:from>
    <xdr:ext cx="1225014" cy="567690"/>
    <xdr:pic>
      <xdr:nvPicPr>
        <xdr:cNvPr id="3" name="Imagem 7" descr="BI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0693" y="112667"/>
          <a:ext cx="1225014" cy="56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8F8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3"/>
  <sheetViews>
    <sheetView showGridLines="0" tabSelected="1" zoomScale="70" zoomScaleNormal="70" zoomScaleSheetLayoutView="50" workbookViewId="0">
      <pane xSplit="3" ySplit="3" topLeftCell="D4" activePane="bottomRight" state="frozenSplit"/>
      <selection pane="topRight" activeCell="E1" sqref="E1"/>
      <selection pane="bottomLeft" activeCell="A7" sqref="A7"/>
      <selection pane="bottomRight" activeCell="M49" sqref="M49"/>
    </sheetView>
  </sheetViews>
  <sheetFormatPr defaultColWidth="9.140625" defaultRowHeight="15" x14ac:dyDescent="0.2"/>
  <cols>
    <col min="1" max="1" width="6.5703125" style="10" customWidth="1"/>
    <col min="2" max="2" width="11.28515625" style="8" customWidth="1"/>
    <col min="3" max="3" width="13.7109375" style="6" customWidth="1"/>
    <col min="4" max="4" width="54" style="7" customWidth="1"/>
    <col min="5" max="5" width="15.85546875" style="6" customWidth="1"/>
    <col min="6" max="6" width="28.7109375" style="6" bestFit="1" customWidth="1"/>
    <col min="7" max="7" width="11.140625" style="3" customWidth="1"/>
    <col min="8" max="8" width="12.5703125" style="3" customWidth="1"/>
    <col min="9" max="9" width="11.7109375" style="6" customWidth="1"/>
    <col min="10" max="10" width="15.7109375" style="9" customWidth="1"/>
    <col min="11" max="11" width="17.28515625" style="9" bestFit="1" customWidth="1"/>
    <col min="12" max="12" width="17.5703125" style="6" customWidth="1"/>
    <col min="13" max="13" width="21.28515625" style="8" customWidth="1"/>
    <col min="14" max="14" width="12.42578125" style="7" customWidth="1"/>
    <col min="15" max="15" width="9.140625" style="6"/>
    <col min="16" max="16" width="19.7109375" style="6" customWidth="1"/>
    <col min="17" max="17" width="11.7109375" style="6" bestFit="1" customWidth="1"/>
    <col min="18" max="16384" width="9.140625" style="6"/>
  </cols>
  <sheetData>
    <row r="1" spans="1:17" ht="61.15" customHeight="1" x14ac:dyDescent="0.2">
      <c r="B1" s="39" t="s">
        <v>153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5"/>
    </row>
    <row r="2" spans="1:17" ht="31.15" customHeight="1" x14ac:dyDescent="0.2">
      <c r="A2" s="40" t="s">
        <v>101</v>
      </c>
      <c r="B2" s="40" t="s">
        <v>102</v>
      </c>
      <c r="C2" s="40" t="s">
        <v>103</v>
      </c>
      <c r="D2" s="41" t="s">
        <v>104</v>
      </c>
      <c r="E2" s="41" t="s">
        <v>105</v>
      </c>
      <c r="F2" s="41" t="s">
        <v>106</v>
      </c>
      <c r="G2" s="42" t="s">
        <v>107</v>
      </c>
      <c r="H2" s="42"/>
      <c r="I2" s="41" t="s">
        <v>108</v>
      </c>
      <c r="J2" s="43" t="s">
        <v>109</v>
      </c>
      <c r="K2" s="43"/>
      <c r="L2" s="41" t="s">
        <v>110</v>
      </c>
      <c r="M2" s="41" t="s">
        <v>111</v>
      </c>
      <c r="N2" s="35"/>
    </row>
    <row r="3" spans="1:17" ht="60" customHeight="1" x14ac:dyDescent="0.2">
      <c r="A3" s="40"/>
      <c r="B3" s="40"/>
      <c r="C3" s="40"/>
      <c r="D3" s="41"/>
      <c r="E3" s="41"/>
      <c r="F3" s="41"/>
      <c r="G3" s="5" t="s">
        <v>112</v>
      </c>
      <c r="H3" s="5" t="s">
        <v>113</v>
      </c>
      <c r="I3" s="41"/>
      <c r="J3" s="5" t="s">
        <v>114</v>
      </c>
      <c r="K3" s="34" t="s">
        <v>115</v>
      </c>
      <c r="L3" s="41"/>
      <c r="M3" s="41"/>
      <c r="N3" s="13"/>
    </row>
    <row r="4" spans="1:17" ht="36" customHeight="1" x14ac:dyDescent="0.2">
      <c r="A4" s="27"/>
      <c r="B4" s="36" t="s">
        <v>116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13"/>
    </row>
    <row r="5" spans="1:17" ht="30" x14ac:dyDescent="0.2">
      <c r="A5" s="27">
        <v>1</v>
      </c>
      <c r="B5" s="26" t="s">
        <v>0</v>
      </c>
      <c r="C5" s="25" t="s">
        <v>117</v>
      </c>
      <c r="D5" s="33" t="s">
        <v>1</v>
      </c>
      <c r="E5" s="22">
        <v>548.09345077720195</v>
      </c>
      <c r="F5" s="22" t="s">
        <v>118</v>
      </c>
      <c r="G5" s="1">
        <v>0</v>
      </c>
      <c r="H5" s="1">
        <v>1</v>
      </c>
      <c r="I5" s="22" t="s">
        <v>119</v>
      </c>
      <c r="J5" s="32">
        <v>41791</v>
      </c>
      <c r="K5" s="23">
        <f>J5+270</f>
        <v>42061</v>
      </c>
      <c r="L5" s="22" t="s">
        <v>166</v>
      </c>
      <c r="M5" s="22"/>
      <c r="N5" s="20"/>
      <c r="P5" s="31"/>
    </row>
    <row r="6" spans="1:17" ht="45" x14ac:dyDescent="0.2">
      <c r="A6" s="27">
        <v>2</v>
      </c>
      <c r="B6" s="26" t="s">
        <v>58</v>
      </c>
      <c r="C6" s="25" t="s">
        <v>117</v>
      </c>
      <c r="D6" s="28" t="s">
        <v>154</v>
      </c>
      <c r="E6" s="22">
        <v>3100</v>
      </c>
      <c r="F6" s="22" t="s">
        <v>118</v>
      </c>
      <c r="G6" s="1">
        <v>0</v>
      </c>
      <c r="H6" s="1">
        <v>1</v>
      </c>
      <c r="I6" s="22" t="s">
        <v>119</v>
      </c>
      <c r="J6" s="23">
        <f>K19+30</f>
        <v>42123</v>
      </c>
      <c r="K6" s="23">
        <f>J6+545</f>
        <v>42668</v>
      </c>
      <c r="L6" s="22" t="s">
        <v>120</v>
      </c>
      <c r="M6" s="22"/>
      <c r="N6" s="20"/>
      <c r="P6" s="31"/>
    </row>
    <row r="7" spans="1:17" ht="45" x14ac:dyDescent="0.2">
      <c r="A7" s="27">
        <v>4</v>
      </c>
      <c r="B7" s="26" t="s">
        <v>32</v>
      </c>
      <c r="C7" s="25" t="s">
        <v>117</v>
      </c>
      <c r="D7" s="28" t="s">
        <v>60</v>
      </c>
      <c r="E7" s="22">
        <v>1200</v>
      </c>
      <c r="F7" s="22" t="s">
        <v>118</v>
      </c>
      <c r="G7" s="1">
        <v>0</v>
      </c>
      <c r="H7" s="1">
        <v>1</v>
      </c>
      <c r="I7" s="22" t="s">
        <v>119</v>
      </c>
      <c r="J7" s="23">
        <f>K23+30</f>
        <v>42354</v>
      </c>
      <c r="K7" s="23">
        <f>J7+845</f>
        <v>43199</v>
      </c>
      <c r="L7" s="22" t="s">
        <v>120</v>
      </c>
      <c r="M7" s="22"/>
      <c r="N7" s="20"/>
      <c r="P7" s="31"/>
    </row>
    <row r="8" spans="1:17" ht="30" x14ac:dyDescent="0.2">
      <c r="A8" s="27">
        <v>5</v>
      </c>
      <c r="B8" s="26" t="s">
        <v>6</v>
      </c>
      <c r="C8" s="25" t="s">
        <v>117</v>
      </c>
      <c r="D8" s="28" t="s">
        <v>51</v>
      </c>
      <c r="E8" s="22">
        <v>160</v>
      </c>
      <c r="F8" s="22" t="s">
        <v>122</v>
      </c>
      <c r="G8" s="1">
        <v>0</v>
      </c>
      <c r="H8" s="1">
        <v>1</v>
      </c>
      <c r="I8" s="22" t="s">
        <v>119</v>
      </c>
      <c r="J8" s="23">
        <v>42126</v>
      </c>
      <c r="K8" s="23">
        <f>J8+575</f>
        <v>42701</v>
      </c>
      <c r="L8" s="22" t="s">
        <v>120</v>
      </c>
      <c r="M8" s="22"/>
      <c r="N8" s="20"/>
      <c r="P8" s="31"/>
      <c r="Q8" s="31"/>
    </row>
    <row r="9" spans="1:17" ht="60" x14ac:dyDescent="0.2">
      <c r="A9" s="27">
        <v>6</v>
      </c>
      <c r="B9" s="26" t="s">
        <v>64</v>
      </c>
      <c r="C9" s="25" t="s">
        <v>117</v>
      </c>
      <c r="D9" s="28" t="s">
        <v>81</v>
      </c>
      <c r="E9" s="22">
        <v>4722.2400000000071</v>
      </c>
      <c r="F9" s="21"/>
      <c r="G9" s="2">
        <v>0.3117667822787894</v>
      </c>
      <c r="H9" s="2">
        <v>0.68823270312394169</v>
      </c>
      <c r="I9" s="21" t="s">
        <v>123</v>
      </c>
      <c r="J9" s="23">
        <v>41852</v>
      </c>
      <c r="K9" s="23">
        <f>J9+(365*4)+120</f>
        <v>43432</v>
      </c>
      <c r="L9" s="21" t="s">
        <v>120</v>
      </c>
      <c r="M9" s="22"/>
      <c r="N9" s="20"/>
    </row>
    <row r="10" spans="1:17" ht="45" x14ac:dyDescent="0.2">
      <c r="A10" s="27">
        <v>7</v>
      </c>
      <c r="B10" s="26" t="s">
        <v>11</v>
      </c>
      <c r="C10" s="25" t="s">
        <v>117</v>
      </c>
      <c r="D10" s="28" t="s">
        <v>33</v>
      </c>
      <c r="E10" s="22">
        <v>5181.3461870466299</v>
      </c>
      <c r="F10" s="21" t="s">
        <v>121</v>
      </c>
      <c r="G10" s="2">
        <v>1</v>
      </c>
      <c r="H10" s="2">
        <v>0</v>
      </c>
      <c r="I10" s="21" t="s">
        <v>123</v>
      </c>
      <c r="J10" s="23">
        <v>41791</v>
      </c>
      <c r="K10" s="23">
        <f>J10+(365*4)+150</f>
        <v>43401</v>
      </c>
      <c r="L10" s="22" t="s">
        <v>158</v>
      </c>
      <c r="M10" s="22"/>
      <c r="N10" s="20"/>
      <c r="P10" s="31"/>
      <c r="Q10" s="31"/>
    </row>
    <row r="11" spans="1:17" ht="45" x14ac:dyDescent="0.2">
      <c r="A11" s="27">
        <v>8</v>
      </c>
      <c r="B11" s="26" t="s">
        <v>10</v>
      </c>
      <c r="C11" s="25" t="s">
        <v>117</v>
      </c>
      <c r="D11" s="28" t="s">
        <v>89</v>
      </c>
      <c r="E11" s="22">
        <v>518.13737202072537</v>
      </c>
      <c r="F11" s="21" t="s">
        <v>121</v>
      </c>
      <c r="G11" s="2">
        <v>1</v>
      </c>
      <c r="H11" s="2">
        <v>0</v>
      </c>
      <c r="I11" s="21" t="s">
        <v>123</v>
      </c>
      <c r="J11" s="23">
        <v>41791</v>
      </c>
      <c r="K11" s="23">
        <f>J11+(365*4)+150</f>
        <v>43401</v>
      </c>
      <c r="L11" s="22" t="s">
        <v>158</v>
      </c>
      <c r="M11" s="22" t="s">
        <v>160</v>
      </c>
      <c r="N11" s="20"/>
      <c r="P11" s="31"/>
      <c r="Q11" s="31"/>
    </row>
    <row r="12" spans="1:17" ht="30" x14ac:dyDescent="0.2">
      <c r="A12" s="27">
        <v>9</v>
      </c>
      <c r="B12" s="26" t="s">
        <v>67</v>
      </c>
      <c r="C12" s="25" t="s">
        <v>124</v>
      </c>
      <c r="D12" s="28" t="s">
        <v>46</v>
      </c>
      <c r="E12" s="22">
        <v>380</v>
      </c>
      <c r="F12" s="21" t="s">
        <v>121</v>
      </c>
      <c r="G12" s="2">
        <v>0.73684210526315785</v>
      </c>
      <c r="H12" s="2">
        <v>0.26315789473684209</v>
      </c>
      <c r="I12" s="21" t="s">
        <v>123</v>
      </c>
      <c r="J12" s="23">
        <v>42389</v>
      </c>
      <c r="K12" s="23">
        <f>J12+120</f>
        <v>42509</v>
      </c>
      <c r="L12" s="21" t="s">
        <v>120</v>
      </c>
      <c r="M12" s="22"/>
      <c r="N12" s="20"/>
    </row>
    <row r="13" spans="1:17" ht="45" x14ac:dyDescent="0.2">
      <c r="A13" s="27">
        <v>10</v>
      </c>
      <c r="B13" s="26" t="s">
        <v>26</v>
      </c>
      <c r="C13" s="25" t="s">
        <v>117</v>
      </c>
      <c r="D13" s="28" t="s">
        <v>79</v>
      </c>
      <c r="E13" s="22">
        <v>342.71442797927466</v>
      </c>
      <c r="F13" s="21" t="s">
        <v>121</v>
      </c>
      <c r="G13" s="2">
        <v>1</v>
      </c>
      <c r="H13" s="2">
        <v>0</v>
      </c>
      <c r="I13" s="21" t="s">
        <v>123</v>
      </c>
      <c r="J13" s="23">
        <v>42175</v>
      </c>
      <c r="K13" s="23">
        <f>J13+720+360</f>
        <v>43255</v>
      </c>
      <c r="L13" s="21" t="s">
        <v>120</v>
      </c>
      <c r="M13" s="22" t="s">
        <v>167</v>
      </c>
      <c r="N13" s="20"/>
    </row>
    <row r="14" spans="1:17" ht="60" x14ac:dyDescent="0.2">
      <c r="A14" s="27">
        <v>11</v>
      </c>
      <c r="B14" s="26" t="s">
        <v>19</v>
      </c>
      <c r="C14" s="25" t="s">
        <v>117</v>
      </c>
      <c r="D14" s="28" t="s">
        <v>91</v>
      </c>
      <c r="E14" s="22">
        <v>410</v>
      </c>
      <c r="F14" s="22" t="s">
        <v>121</v>
      </c>
      <c r="G14" s="2">
        <v>1</v>
      </c>
      <c r="H14" s="2">
        <v>0</v>
      </c>
      <c r="I14" s="21" t="s">
        <v>119</v>
      </c>
      <c r="J14" s="23">
        <v>41821</v>
      </c>
      <c r="K14" s="23">
        <f>J14+720+360+360+90+60</f>
        <v>43411</v>
      </c>
      <c r="L14" s="21" t="s">
        <v>120</v>
      </c>
      <c r="M14" s="22"/>
      <c r="N14" s="20"/>
    </row>
    <row r="15" spans="1:17" ht="45" x14ac:dyDescent="0.2">
      <c r="A15" s="27">
        <v>12</v>
      </c>
      <c r="B15" s="26" t="s">
        <v>30</v>
      </c>
      <c r="C15" s="25" t="s">
        <v>117</v>
      </c>
      <c r="D15" s="28" t="s">
        <v>69</v>
      </c>
      <c r="E15" s="22">
        <v>516.01687927461103</v>
      </c>
      <c r="F15" s="30"/>
      <c r="G15" s="2">
        <v>1</v>
      </c>
      <c r="H15" s="2">
        <v>0</v>
      </c>
      <c r="I15" s="21" t="s">
        <v>123</v>
      </c>
      <c r="J15" s="23">
        <v>42024</v>
      </c>
      <c r="K15" s="23">
        <f>J15+720</f>
        <v>42744</v>
      </c>
      <c r="L15" s="21" t="s">
        <v>120</v>
      </c>
      <c r="M15" s="22"/>
      <c r="N15" s="20"/>
    </row>
    <row r="16" spans="1:17" ht="30" x14ac:dyDescent="0.2">
      <c r="A16" s="27">
        <v>13</v>
      </c>
      <c r="B16" s="26" t="s">
        <v>28</v>
      </c>
      <c r="C16" s="25" t="s">
        <v>117</v>
      </c>
      <c r="D16" s="28" t="s">
        <v>82</v>
      </c>
      <c r="E16" s="22">
        <v>539.62241502590678</v>
      </c>
      <c r="F16" s="22" t="s">
        <v>121</v>
      </c>
      <c r="G16" s="2">
        <v>1</v>
      </c>
      <c r="H16" s="2">
        <v>0</v>
      </c>
      <c r="I16" s="21" t="s">
        <v>119</v>
      </c>
      <c r="J16" s="23">
        <v>42375</v>
      </c>
      <c r="K16" s="23">
        <f>J16+720+360-90</f>
        <v>43365</v>
      </c>
      <c r="L16" s="21" t="s">
        <v>120</v>
      </c>
      <c r="M16" s="22"/>
      <c r="N16" s="20"/>
    </row>
    <row r="17" spans="1:14" ht="15.75" x14ac:dyDescent="0.2">
      <c r="A17" s="27">
        <v>14</v>
      </c>
      <c r="B17" s="26" t="s">
        <v>23</v>
      </c>
      <c r="C17" s="25" t="s">
        <v>117</v>
      </c>
      <c r="D17" s="28" t="s">
        <v>24</v>
      </c>
      <c r="E17" s="22">
        <v>77.720207253886016</v>
      </c>
      <c r="F17" s="21" t="s">
        <v>121</v>
      </c>
      <c r="G17" s="2">
        <v>1</v>
      </c>
      <c r="H17" s="2">
        <v>0</v>
      </c>
      <c r="I17" s="21" t="s">
        <v>123</v>
      </c>
      <c r="J17" s="23">
        <v>41699</v>
      </c>
      <c r="K17" s="23">
        <f>J17+(365*4)+150</f>
        <v>43309</v>
      </c>
      <c r="L17" s="21" t="s">
        <v>120</v>
      </c>
      <c r="M17" s="22"/>
      <c r="N17" s="20"/>
    </row>
    <row r="18" spans="1:14" ht="15.75" x14ac:dyDescent="0.2">
      <c r="A18" s="27"/>
      <c r="B18" s="36" t="s">
        <v>125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20"/>
    </row>
    <row r="19" spans="1:14" ht="45" x14ac:dyDescent="0.2">
      <c r="A19" s="27">
        <v>15</v>
      </c>
      <c r="B19" s="26" t="s">
        <v>57</v>
      </c>
      <c r="C19" s="25" t="s">
        <v>126</v>
      </c>
      <c r="D19" s="28" t="s">
        <v>157</v>
      </c>
      <c r="E19" s="22">
        <v>355.489814507772</v>
      </c>
      <c r="F19" s="22" t="s">
        <v>127</v>
      </c>
      <c r="G19" s="1">
        <v>0</v>
      </c>
      <c r="H19" s="1">
        <v>1</v>
      </c>
      <c r="I19" s="22" t="s">
        <v>119</v>
      </c>
      <c r="J19" s="23">
        <v>41913</v>
      </c>
      <c r="K19" s="23">
        <f>J19+180</f>
        <v>42093</v>
      </c>
      <c r="L19" s="22" t="s">
        <v>120</v>
      </c>
      <c r="M19" s="22"/>
      <c r="N19" s="20"/>
    </row>
    <row r="20" spans="1:14" ht="30" x14ac:dyDescent="0.2">
      <c r="A20" s="27">
        <v>16</v>
      </c>
      <c r="B20" s="26" t="s">
        <v>2</v>
      </c>
      <c r="C20" s="25" t="s">
        <v>126</v>
      </c>
      <c r="D20" s="28" t="s">
        <v>86</v>
      </c>
      <c r="E20" s="22">
        <v>2590.6799999999998</v>
      </c>
      <c r="F20" s="22" t="s">
        <v>128</v>
      </c>
      <c r="G20" s="1">
        <v>1</v>
      </c>
      <c r="H20" s="1">
        <v>0</v>
      </c>
      <c r="I20" s="22" t="s">
        <v>119</v>
      </c>
      <c r="J20" s="29">
        <v>41852</v>
      </c>
      <c r="K20" s="23">
        <f>J20+545+720+360-90</f>
        <v>43387</v>
      </c>
      <c r="L20" s="22" t="s">
        <v>120</v>
      </c>
      <c r="M20" s="22"/>
      <c r="N20" s="20"/>
    </row>
    <row r="21" spans="1:14" ht="75" x14ac:dyDescent="0.2">
      <c r="A21" s="27">
        <v>17</v>
      </c>
      <c r="B21" s="26" t="s">
        <v>3</v>
      </c>
      <c r="C21" s="25" t="s">
        <v>126</v>
      </c>
      <c r="D21" s="28" t="s">
        <v>95</v>
      </c>
      <c r="E21" s="22">
        <v>1000</v>
      </c>
      <c r="F21" s="22" t="s">
        <v>128</v>
      </c>
      <c r="G21" s="1">
        <v>1</v>
      </c>
      <c r="H21" s="1">
        <v>0</v>
      </c>
      <c r="I21" s="22" t="s">
        <v>119</v>
      </c>
      <c r="J21" s="29">
        <v>41913</v>
      </c>
      <c r="K21" s="23">
        <f>J21+545+720+360-120</f>
        <v>43418</v>
      </c>
      <c r="L21" s="22" t="s">
        <v>120</v>
      </c>
      <c r="M21" s="22"/>
      <c r="N21" s="20"/>
    </row>
    <row r="22" spans="1:14" ht="30" x14ac:dyDescent="0.2">
      <c r="A22" s="27">
        <v>18</v>
      </c>
      <c r="B22" s="26" t="s">
        <v>4</v>
      </c>
      <c r="C22" s="25" t="s">
        <v>126</v>
      </c>
      <c r="D22" s="28" t="s">
        <v>80</v>
      </c>
      <c r="E22" s="22">
        <v>500</v>
      </c>
      <c r="F22" s="21" t="s">
        <v>155</v>
      </c>
      <c r="G22" s="1">
        <v>1</v>
      </c>
      <c r="H22" s="1">
        <v>0</v>
      </c>
      <c r="I22" s="22" t="s">
        <v>119</v>
      </c>
      <c r="J22" s="23">
        <v>42205</v>
      </c>
      <c r="K22" s="23">
        <f>J22+720+360</f>
        <v>43285</v>
      </c>
      <c r="L22" s="22" t="s">
        <v>120</v>
      </c>
      <c r="M22" s="22"/>
      <c r="N22" s="20"/>
    </row>
    <row r="23" spans="1:14" ht="30" x14ac:dyDescent="0.2">
      <c r="A23" s="27">
        <v>19</v>
      </c>
      <c r="B23" s="26" t="s">
        <v>31</v>
      </c>
      <c r="C23" s="25" t="s">
        <v>126</v>
      </c>
      <c r="D23" s="28" t="s">
        <v>59</v>
      </c>
      <c r="E23" s="22">
        <v>155</v>
      </c>
      <c r="F23" s="21" t="s">
        <v>129</v>
      </c>
      <c r="G23" s="1">
        <v>1</v>
      </c>
      <c r="H23" s="1">
        <v>0</v>
      </c>
      <c r="I23" s="22" t="s">
        <v>119</v>
      </c>
      <c r="J23" s="23">
        <v>42144</v>
      </c>
      <c r="K23" s="23">
        <f>J23+180</f>
        <v>42324</v>
      </c>
      <c r="L23" s="22" t="s">
        <v>120</v>
      </c>
      <c r="M23" s="22"/>
      <c r="N23" s="20"/>
    </row>
    <row r="24" spans="1:14" ht="30" x14ac:dyDescent="0.2">
      <c r="A24" s="27">
        <v>20</v>
      </c>
      <c r="B24" s="26" t="s">
        <v>62</v>
      </c>
      <c r="C24" s="25" t="s">
        <v>126</v>
      </c>
      <c r="D24" s="28" t="s">
        <v>87</v>
      </c>
      <c r="E24" s="22">
        <v>200</v>
      </c>
      <c r="F24" s="22" t="s">
        <v>129</v>
      </c>
      <c r="G24" s="1">
        <v>1</v>
      </c>
      <c r="H24" s="1">
        <v>0</v>
      </c>
      <c r="I24" s="22" t="s">
        <v>123</v>
      </c>
      <c r="J24" s="23">
        <v>41913</v>
      </c>
      <c r="K24" s="23">
        <f>J24+180+180</f>
        <v>42273</v>
      </c>
      <c r="L24" s="22" t="s">
        <v>120</v>
      </c>
      <c r="M24" s="21"/>
      <c r="N24" s="20"/>
    </row>
    <row r="25" spans="1:14" ht="45" x14ac:dyDescent="0.2">
      <c r="A25" s="27">
        <v>21</v>
      </c>
      <c r="B25" s="26" t="s">
        <v>8</v>
      </c>
      <c r="C25" s="25" t="s">
        <v>126</v>
      </c>
      <c r="D25" s="24" t="s">
        <v>98</v>
      </c>
      <c r="E25" s="22">
        <v>173.21111347150259</v>
      </c>
      <c r="F25" s="22" t="s">
        <v>129</v>
      </c>
      <c r="G25" s="1">
        <v>1</v>
      </c>
      <c r="H25" s="1">
        <v>0</v>
      </c>
      <c r="I25" s="22" t="s">
        <v>123</v>
      </c>
      <c r="J25" s="23">
        <v>42083</v>
      </c>
      <c r="K25" s="23">
        <f>J25+180</f>
        <v>42263</v>
      </c>
      <c r="L25" s="22" t="s">
        <v>120</v>
      </c>
      <c r="M25" s="21"/>
      <c r="N25" s="20"/>
    </row>
    <row r="26" spans="1:14" ht="60" x14ac:dyDescent="0.2">
      <c r="A26" s="27">
        <v>22</v>
      </c>
      <c r="B26" s="26" t="s">
        <v>43</v>
      </c>
      <c r="C26" s="25" t="s">
        <v>126</v>
      </c>
      <c r="D26" s="24" t="s">
        <v>85</v>
      </c>
      <c r="E26" s="22">
        <v>600</v>
      </c>
      <c r="F26" s="22" t="s">
        <v>129</v>
      </c>
      <c r="G26" s="1">
        <v>1</v>
      </c>
      <c r="H26" s="1">
        <v>0</v>
      </c>
      <c r="I26" s="22" t="s">
        <v>123</v>
      </c>
      <c r="J26" s="23">
        <v>41840</v>
      </c>
      <c r="K26" s="23">
        <f>J26+210+210</f>
        <v>42260</v>
      </c>
      <c r="L26" s="22" t="s">
        <v>120</v>
      </c>
      <c r="M26" s="21"/>
      <c r="N26" s="20"/>
    </row>
    <row r="27" spans="1:14" ht="45" x14ac:dyDescent="0.2">
      <c r="A27" s="27">
        <v>23</v>
      </c>
      <c r="B27" s="26" t="s">
        <v>44</v>
      </c>
      <c r="C27" s="25" t="s">
        <v>126</v>
      </c>
      <c r="D27" s="24" t="s">
        <v>34</v>
      </c>
      <c r="E27" s="22">
        <v>518.13737202072537</v>
      </c>
      <c r="F27" s="22" t="s">
        <v>129</v>
      </c>
      <c r="G27" s="1">
        <v>1</v>
      </c>
      <c r="H27" s="1">
        <v>0</v>
      </c>
      <c r="I27" s="22" t="s">
        <v>123</v>
      </c>
      <c r="J27" s="23">
        <v>41791</v>
      </c>
      <c r="K27" s="23">
        <f>J27+(365*4)+150</f>
        <v>43401</v>
      </c>
      <c r="L27" s="22" t="s">
        <v>158</v>
      </c>
      <c r="M27" s="22" t="s">
        <v>160</v>
      </c>
      <c r="N27" s="20"/>
    </row>
    <row r="28" spans="1:14" ht="75" x14ac:dyDescent="0.2">
      <c r="A28" s="27">
        <v>24</v>
      </c>
      <c r="B28" s="26" t="s">
        <v>12</v>
      </c>
      <c r="C28" s="25" t="s">
        <v>126</v>
      </c>
      <c r="D28" s="24" t="s">
        <v>93</v>
      </c>
      <c r="E28" s="22">
        <v>1347.1516606217617</v>
      </c>
      <c r="F28" s="22" t="s">
        <v>129</v>
      </c>
      <c r="G28" s="1">
        <v>1</v>
      </c>
      <c r="H28" s="1">
        <v>0</v>
      </c>
      <c r="I28" s="22" t="s">
        <v>119</v>
      </c>
      <c r="J28" s="23">
        <v>41760</v>
      </c>
      <c r="K28" s="23">
        <f>J28+(365*4)+150</f>
        <v>43370</v>
      </c>
      <c r="L28" s="22" t="s">
        <v>159</v>
      </c>
      <c r="M28" s="21"/>
      <c r="N28" s="20"/>
    </row>
    <row r="29" spans="1:14" ht="30" x14ac:dyDescent="0.2">
      <c r="A29" s="27">
        <v>25</v>
      </c>
      <c r="B29" s="26" t="s">
        <v>13</v>
      </c>
      <c r="C29" s="25" t="s">
        <v>126</v>
      </c>
      <c r="D29" s="24" t="s">
        <v>49</v>
      </c>
      <c r="E29" s="22">
        <v>259.06868601036268</v>
      </c>
      <c r="F29" s="22" t="s">
        <v>130</v>
      </c>
      <c r="G29" s="1">
        <v>1</v>
      </c>
      <c r="H29" s="1">
        <v>0</v>
      </c>
      <c r="I29" s="22" t="s">
        <v>123</v>
      </c>
      <c r="J29" s="23">
        <v>42267</v>
      </c>
      <c r="K29" s="23">
        <f>J29+360</f>
        <v>42627</v>
      </c>
      <c r="L29" s="22" t="s">
        <v>120</v>
      </c>
      <c r="M29" s="21"/>
      <c r="N29" s="20"/>
    </row>
    <row r="30" spans="1:14" ht="30" x14ac:dyDescent="0.2">
      <c r="A30" s="27">
        <v>26</v>
      </c>
      <c r="B30" s="26" t="s">
        <v>35</v>
      </c>
      <c r="C30" s="25" t="s">
        <v>126</v>
      </c>
      <c r="D30" s="24" t="s">
        <v>50</v>
      </c>
      <c r="E30" s="22">
        <v>310.87691658031093</v>
      </c>
      <c r="F30" s="22" t="s">
        <v>130</v>
      </c>
      <c r="G30" s="1">
        <v>1</v>
      </c>
      <c r="H30" s="1">
        <v>0</v>
      </c>
      <c r="I30" s="22" t="s">
        <v>119</v>
      </c>
      <c r="J30" s="23">
        <v>42814</v>
      </c>
      <c r="K30" s="23">
        <f>J30+545</f>
        <v>43359</v>
      </c>
      <c r="L30" s="22" t="s">
        <v>120</v>
      </c>
      <c r="M30" s="21"/>
      <c r="N30" s="20"/>
    </row>
    <row r="31" spans="1:14" ht="45" x14ac:dyDescent="0.2">
      <c r="A31" s="27">
        <v>27</v>
      </c>
      <c r="B31" s="26" t="s">
        <v>36</v>
      </c>
      <c r="C31" s="25" t="s">
        <v>126</v>
      </c>
      <c r="D31" s="24" t="s">
        <v>65</v>
      </c>
      <c r="E31" s="22">
        <v>533.67525233160632</v>
      </c>
      <c r="F31" s="22" t="s">
        <v>130</v>
      </c>
      <c r="G31" s="1">
        <v>1</v>
      </c>
      <c r="H31" s="1">
        <v>0</v>
      </c>
      <c r="I31" s="22" t="s">
        <v>123</v>
      </c>
      <c r="J31" s="23">
        <v>42024</v>
      </c>
      <c r="K31" s="23">
        <f>J31+720+180</f>
        <v>42924</v>
      </c>
      <c r="L31" s="22" t="s">
        <v>120</v>
      </c>
      <c r="M31" s="21"/>
      <c r="N31" s="20"/>
    </row>
    <row r="32" spans="1:14" ht="30" x14ac:dyDescent="0.2">
      <c r="A32" s="27">
        <v>28</v>
      </c>
      <c r="B32" s="26" t="s">
        <v>37</v>
      </c>
      <c r="C32" s="25" t="s">
        <v>126</v>
      </c>
      <c r="D32" s="24" t="s">
        <v>94</v>
      </c>
      <c r="E32" s="22">
        <v>120</v>
      </c>
      <c r="F32" s="22" t="s">
        <v>130</v>
      </c>
      <c r="G32" s="1">
        <v>1</v>
      </c>
      <c r="H32" s="1">
        <v>0</v>
      </c>
      <c r="I32" s="22" t="s">
        <v>123</v>
      </c>
      <c r="J32" s="23">
        <v>42036</v>
      </c>
      <c r="K32" s="23">
        <f>J32+160</f>
        <v>42196</v>
      </c>
      <c r="L32" s="22" t="s">
        <v>120</v>
      </c>
      <c r="M32" s="21"/>
      <c r="N32" s="20"/>
    </row>
    <row r="33" spans="1:14" ht="30" x14ac:dyDescent="0.2">
      <c r="A33" s="27">
        <v>29</v>
      </c>
      <c r="B33" s="26" t="s">
        <v>38</v>
      </c>
      <c r="C33" s="25" t="s">
        <v>126</v>
      </c>
      <c r="D33" s="24" t="s">
        <v>90</v>
      </c>
      <c r="E33" s="22">
        <v>518.13737202072537</v>
      </c>
      <c r="F33" s="22" t="s">
        <v>130</v>
      </c>
      <c r="G33" s="1">
        <v>1</v>
      </c>
      <c r="H33" s="1">
        <v>0</v>
      </c>
      <c r="I33" s="22" t="s">
        <v>123</v>
      </c>
      <c r="J33" s="23">
        <v>42814</v>
      </c>
      <c r="K33" s="23">
        <f>J33+545</f>
        <v>43359</v>
      </c>
      <c r="L33" s="22" t="s">
        <v>120</v>
      </c>
      <c r="M33" s="21"/>
      <c r="N33" s="20"/>
    </row>
    <row r="34" spans="1:14" ht="30" x14ac:dyDescent="0.2">
      <c r="A34" s="27">
        <v>30</v>
      </c>
      <c r="B34" s="26" t="s">
        <v>39</v>
      </c>
      <c r="C34" s="25" t="s">
        <v>126</v>
      </c>
      <c r="D34" s="24" t="s">
        <v>40</v>
      </c>
      <c r="E34" s="22">
        <v>1510</v>
      </c>
      <c r="F34" s="22" t="s">
        <v>130</v>
      </c>
      <c r="G34" s="1">
        <v>1</v>
      </c>
      <c r="H34" s="1">
        <v>0</v>
      </c>
      <c r="I34" s="22" t="s">
        <v>123</v>
      </c>
      <c r="J34" s="23">
        <v>41791</v>
      </c>
      <c r="K34" s="23">
        <f>J34+(365*4)+150</f>
        <v>43401</v>
      </c>
      <c r="L34" s="22" t="s">
        <v>120</v>
      </c>
      <c r="M34" s="21"/>
      <c r="N34" s="20"/>
    </row>
    <row r="35" spans="1:14" ht="45" x14ac:dyDescent="0.2">
      <c r="A35" s="27">
        <v>32</v>
      </c>
      <c r="B35" s="26" t="s">
        <v>15</v>
      </c>
      <c r="C35" s="25" t="s">
        <v>126</v>
      </c>
      <c r="D35" s="24" t="s">
        <v>56</v>
      </c>
      <c r="E35" s="22">
        <v>3626.9430051813474</v>
      </c>
      <c r="F35" s="21" t="s">
        <v>131</v>
      </c>
      <c r="G35" s="1">
        <v>0</v>
      </c>
      <c r="H35" s="1">
        <v>1</v>
      </c>
      <c r="I35" s="22" t="s">
        <v>119</v>
      </c>
      <c r="J35" s="23"/>
      <c r="K35" s="23"/>
      <c r="L35" s="22" t="s">
        <v>163</v>
      </c>
      <c r="M35" s="21" t="s">
        <v>162</v>
      </c>
      <c r="N35" s="20"/>
    </row>
    <row r="36" spans="1:14" ht="30" x14ac:dyDescent="0.2">
      <c r="A36" s="27">
        <v>33</v>
      </c>
      <c r="B36" s="26" t="s">
        <v>41</v>
      </c>
      <c r="C36" s="25" t="s">
        <v>126</v>
      </c>
      <c r="D36" s="24" t="s">
        <v>47</v>
      </c>
      <c r="E36" s="22">
        <v>155.44041450777203</v>
      </c>
      <c r="F36" s="21" t="s">
        <v>131</v>
      </c>
      <c r="G36" s="1">
        <v>0</v>
      </c>
      <c r="H36" s="1">
        <v>1</v>
      </c>
      <c r="I36" s="22" t="s">
        <v>119</v>
      </c>
      <c r="J36" s="23"/>
      <c r="K36" s="23"/>
      <c r="L36" s="22" t="s">
        <v>164</v>
      </c>
      <c r="M36" s="21" t="s">
        <v>162</v>
      </c>
    </row>
    <row r="37" spans="1:14" ht="75" x14ac:dyDescent="0.2">
      <c r="A37" s="27">
        <v>34</v>
      </c>
      <c r="B37" s="26" t="s">
        <v>18</v>
      </c>
      <c r="C37" s="25" t="s">
        <v>126</v>
      </c>
      <c r="D37" s="24" t="s">
        <v>83</v>
      </c>
      <c r="E37" s="22">
        <v>1036.2655663212436</v>
      </c>
      <c r="F37" s="25" t="s">
        <v>129</v>
      </c>
      <c r="G37" s="1">
        <v>1</v>
      </c>
      <c r="H37" s="1">
        <v>0</v>
      </c>
      <c r="I37" s="22" t="s">
        <v>123</v>
      </c>
      <c r="J37" s="23">
        <v>42065</v>
      </c>
      <c r="K37" s="23">
        <f>J37+545+360+180+180</f>
        <v>43330</v>
      </c>
      <c r="L37" s="22" t="s">
        <v>165</v>
      </c>
      <c r="M37" s="21"/>
    </row>
    <row r="38" spans="1:14" ht="60" x14ac:dyDescent="0.2">
      <c r="A38" s="27">
        <v>35</v>
      </c>
      <c r="B38" s="26" t="s">
        <v>25</v>
      </c>
      <c r="C38" s="25" t="s">
        <v>126</v>
      </c>
      <c r="D38" s="24" t="s">
        <v>78</v>
      </c>
      <c r="E38" s="22">
        <v>45.888601036269435</v>
      </c>
      <c r="F38" s="25" t="s">
        <v>129</v>
      </c>
      <c r="G38" s="1">
        <v>1</v>
      </c>
      <c r="H38" s="1">
        <v>0</v>
      </c>
      <c r="I38" s="22" t="s">
        <v>123</v>
      </c>
      <c r="J38" s="23">
        <v>41822</v>
      </c>
      <c r="K38" s="23">
        <f>J38+180</f>
        <v>42002</v>
      </c>
      <c r="L38" s="22" t="s">
        <v>165</v>
      </c>
      <c r="M38" s="21"/>
    </row>
    <row r="39" spans="1:14" ht="30" x14ac:dyDescent="0.2">
      <c r="A39" s="27">
        <v>36</v>
      </c>
      <c r="B39" s="26" t="s">
        <v>27</v>
      </c>
      <c r="C39" s="25" t="s">
        <v>126</v>
      </c>
      <c r="D39" s="24" t="s">
        <v>52</v>
      </c>
      <c r="E39" s="22">
        <v>183.55440414507774</v>
      </c>
      <c r="F39" s="25" t="s">
        <v>129</v>
      </c>
      <c r="G39" s="1">
        <v>1</v>
      </c>
      <c r="H39" s="1">
        <v>0</v>
      </c>
      <c r="I39" s="22" t="s">
        <v>123</v>
      </c>
      <c r="J39" s="23">
        <v>42449</v>
      </c>
      <c r="K39" s="23">
        <f>J39+200+720</f>
        <v>43369</v>
      </c>
      <c r="L39" s="22" t="s">
        <v>120</v>
      </c>
      <c r="M39" s="21"/>
      <c r="N39" s="20"/>
    </row>
    <row r="40" spans="1:14" ht="45" x14ac:dyDescent="0.2">
      <c r="A40" s="27">
        <v>37</v>
      </c>
      <c r="B40" s="26" t="s">
        <v>53</v>
      </c>
      <c r="C40" s="25" t="s">
        <v>126</v>
      </c>
      <c r="D40" s="24" t="s">
        <v>92</v>
      </c>
      <c r="E40" s="22">
        <v>183.55440414507774</v>
      </c>
      <c r="F40" s="25" t="s">
        <v>129</v>
      </c>
      <c r="G40" s="1">
        <v>1</v>
      </c>
      <c r="H40" s="1">
        <v>0</v>
      </c>
      <c r="I40" s="22" t="s">
        <v>123</v>
      </c>
      <c r="J40" s="23">
        <v>41795</v>
      </c>
      <c r="K40" s="23">
        <f>J40+180</f>
        <v>41975</v>
      </c>
      <c r="L40" s="22" t="s">
        <v>120</v>
      </c>
      <c r="M40" s="21"/>
      <c r="N40" s="20"/>
    </row>
    <row r="41" spans="1:14" ht="45" x14ac:dyDescent="0.2">
      <c r="A41" s="27">
        <v>38</v>
      </c>
      <c r="B41" s="26" t="s">
        <v>29</v>
      </c>
      <c r="C41" s="25" t="s">
        <v>126</v>
      </c>
      <c r="D41" s="24" t="s">
        <v>68</v>
      </c>
      <c r="E41" s="22">
        <v>592.99740932642499</v>
      </c>
      <c r="F41" s="25"/>
      <c r="G41" s="1">
        <v>1</v>
      </c>
      <c r="H41" s="1">
        <v>0</v>
      </c>
      <c r="I41" s="22" t="s">
        <v>123</v>
      </c>
      <c r="J41" s="23">
        <v>42024</v>
      </c>
      <c r="K41" s="23">
        <f>J41+760+180</f>
        <v>42964</v>
      </c>
      <c r="L41" s="22" t="s">
        <v>120</v>
      </c>
      <c r="M41" s="21"/>
      <c r="N41" s="20"/>
    </row>
    <row r="42" spans="1:14" ht="60" x14ac:dyDescent="0.2">
      <c r="A42" s="27">
        <v>39</v>
      </c>
      <c r="B42" s="26" t="s">
        <v>70</v>
      </c>
      <c r="C42" s="25" t="s">
        <v>126</v>
      </c>
      <c r="D42" s="24" t="s">
        <v>174</v>
      </c>
      <c r="E42" s="22">
        <v>688.329015544041</v>
      </c>
      <c r="F42" s="25" t="s">
        <v>129</v>
      </c>
      <c r="G42" s="1">
        <v>1</v>
      </c>
      <c r="H42" s="1">
        <v>0</v>
      </c>
      <c r="I42" s="22" t="s">
        <v>123</v>
      </c>
      <c r="J42" s="23">
        <v>41840</v>
      </c>
      <c r="K42" s="23">
        <f>J42+545+720+180</f>
        <v>43285</v>
      </c>
      <c r="L42" s="22" t="s">
        <v>120</v>
      </c>
      <c r="M42" s="21"/>
      <c r="N42" s="20"/>
    </row>
    <row r="43" spans="1:14" ht="60" x14ac:dyDescent="0.2">
      <c r="A43" s="27">
        <v>40</v>
      </c>
      <c r="B43" s="26" t="s">
        <v>71</v>
      </c>
      <c r="C43" s="25" t="s">
        <v>126</v>
      </c>
      <c r="D43" s="24" t="s">
        <v>175</v>
      </c>
      <c r="E43" s="22">
        <v>713.22817046632099</v>
      </c>
      <c r="F43" s="25" t="s">
        <v>129</v>
      </c>
      <c r="G43" s="1">
        <v>1</v>
      </c>
      <c r="H43" s="1">
        <v>0</v>
      </c>
      <c r="I43" s="22" t="s">
        <v>123</v>
      </c>
      <c r="J43" s="23">
        <v>41840</v>
      </c>
      <c r="K43" s="23">
        <f>J43+545+720+180</f>
        <v>43285</v>
      </c>
      <c r="L43" s="22" t="s">
        <v>120</v>
      </c>
      <c r="M43" s="21"/>
      <c r="N43" s="20"/>
    </row>
    <row r="44" spans="1:14" ht="30" x14ac:dyDescent="0.2">
      <c r="A44" s="27">
        <v>41</v>
      </c>
      <c r="B44" s="26" t="s">
        <v>72</v>
      </c>
      <c r="C44" s="25" t="s">
        <v>126</v>
      </c>
      <c r="D44" s="24" t="s">
        <v>74</v>
      </c>
      <c r="E44" s="22">
        <v>264.75</v>
      </c>
      <c r="F44" s="25" t="s">
        <v>129</v>
      </c>
      <c r="G44" s="1">
        <v>1</v>
      </c>
      <c r="H44" s="1">
        <v>0</v>
      </c>
      <c r="I44" s="22" t="s">
        <v>123</v>
      </c>
      <c r="J44" s="23">
        <v>41840</v>
      </c>
      <c r="K44" s="23">
        <f>J44+545+180</f>
        <v>42565</v>
      </c>
      <c r="L44" s="22" t="s">
        <v>120</v>
      </c>
      <c r="M44" s="21"/>
    </row>
    <row r="45" spans="1:14" ht="30" x14ac:dyDescent="0.2">
      <c r="A45" s="27">
        <v>42</v>
      </c>
      <c r="B45" s="26" t="s">
        <v>73</v>
      </c>
      <c r="C45" s="25" t="s">
        <v>126</v>
      </c>
      <c r="D45" s="24" t="s">
        <v>75</v>
      </c>
      <c r="E45" s="22">
        <v>672.46</v>
      </c>
      <c r="F45" s="25" t="s">
        <v>129</v>
      </c>
      <c r="G45" s="1">
        <v>1</v>
      </c>
      <c r="H45" s="1">
        <v>0</v>
      </c>
      <c r="I45" s="22" t="s">
        <v>123</v>
      </c>
      <c r="J45" s="23">
        <f>K44+30</f>
        <v>42595</v>
      </c>
      <c r="K45" s="23">
        <f>J45+545+180+30</f>
        <v>43350</v>
      </c>
      <c r="L45" s="22" t="s">
        <v>120</v>
      </c>
      <c r="M45" s="21"/>
    </row>
    <row r="46" spans="1:14" ht="75" x14ac:dyDescent="0.2">
      <c r="A46" s="27">
        <v>43</v>
      </c>
      <c r="B46" s="26" t="s">
        <v>76</v>
      </c>
      <c r="C46" s="25" t="s">
        <v>126</v>
      </c>
      <c r="D46" s="24" t="s">
        <v>77</v>
      </c>
      <c r="E46" s="22">
        <v>211.8</v>
      </c>
      <c r="F46" s="25" t="s">
        <v>129</v>
      </c>
      <c r="G46" s="1">
        <v>1</v>
      </c>
      <c r="H46" s="1">
        <v>0</v>
      </c>
      <c r="I46" s="22" t="s">
        <v>123</v>
      </c>
      <c r="J46" s="23">
        <f>K44+60</f>
        <v>42625</v>
      </c>
      <c r="K46" s="23">
        <f>J46+360</f>
        <v>42985</v>
      </c>
      <c r="L46" s="22" t="s">
        <v>120</v>
      </c>
      <c r="M46" s="21"/>
    </row>
    <row r="47" spans="1:14" ht="45" x14ac:dyDescent="0.2">
      <c r="A47" s="27">
        <v>44</v>
      </c>
      <c r="B47" s="26" t="s">
        <v>20</v>
      </c>
      <c r="C47" s="25" t="s">
        <v>126</v>
      </c>
      <c r="D47" s="24" t="s">
        <v>21</v>
      </c>
      <c r="E47" s="22">
        <v>229.44300518134716</v>
      </c>
      <c r="F47" s="22" t="s">
        <v>132</v>
      </c>
      <c r="G47" s="1">
        <v>1</v>
      </c>
      <c r="H47" s="1">
        <v>0</v>
      </c>
      <c r="I47" s="22" t="s">
        <v>123</v>
      </c>
      <c r="J47" s="23">
        <v>41791</v>
      </c>
      <c r="K47" s="23">
        <f>J47+(365*4)+150+180-30</f>
        <v>43551</v>
      </c>
      <c r="L47" s="22" t="s">
        <v>158</v>
      </c>
      <c r="M47" s="21"/>
    </row>
    <row r="48" spans="1:14" ht="47.25" x14ac:dyDescent="0.2">
      <c r="A48" s="27">
        <v>45</v>
      </c>
      <c r="B48" s="26" t="s">
        <v>176</v>
      </c>
      <c r="C48" s="25" t="s">
        <v>126</v>
      </c>
      <c r="D48" s="24" t="s">
        <v>177</v>
      </c>
      <c r="E48" s="22">
        <v>5753.9900393782382</v>
      </c>
      <c r="F48" s="22" t="s">
        <v>128</v>
      </c>
      <c r="G48" s="1">
        <v>1</v>
      </c>
      <c r="H48" s="1">
        <v>0</v>
      </c>
      <c r="I48" s="22" t="s">
        <v>123</v>
      </c>
      <c r="J48" s="23">
        <v>41690</v>
      </c>
      <c r="K48" s="23">
        <f>J48+(365*4)+150+210</f>
        <v>43510</v>
      </c>
      <c r="L48" s="22" t="s">
        <v>161</v>
      </c>
      <c r="M48" s="21" t="s">
        <v>178</v>
      </c>
      <c r="N48" s="20"/>
    </row>
    <row r="49" spans="1:14" ht="45" x14ac:dyDescent="0.2">
      <c r="A49" s="27">
        <v>47</v>
      </c>
      <c r="B49" s="26" t="s">
        <v>22</v>
      </c>
      <c r="C49" s="25" t="s">
        <v>126</v>
      </c>
      <c r="D49" s="24" t="s">
        <v>55</v>
      </c>
      <c r="E49" s="22">
        <v>825.99481865284974</v>
      </c>
      <c r="F49" s="25" t="s">
        <v>129</v>
      </c>
      <c r="G49" s="1">
        <v>1</v>
      </c>
      <c r="H49" s="1">
        <v>0</v>
      </c>
      <c r="I49" s="22" t="s">
        <v>123</v>
      </c>
      <c r="J49" s="23">
        <v>42024</v>
      </c>
      <c r="K49" s="23">
        <f>J49+545+720+180</f>
        <v>43469</v>
      </c>
      <c r="L49" s="22" t="s">
        <v>120</v>
      </c>
      <c r="M49" s="21"/>
    </row>
    <row r="50" spans="1:14" ht="15.75" customHeight="1" x14ac:dyDescent="0.2">
      <c r="A50" s="27"/>
      <c r="B50" s="36" t="s">
        <v>133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</row>
    <row r="51" spans="1:14" ht="60" x14ac:dyDescent="0.2">
      <c r="A51" s="27">
        <v>48</v>
      </c>
      <c r="B51" s="26" t="s">
        <v>5</v>
      </c>
      <c r="C51" s="25" t="s">
        <v>134</v>
      </c>
      <c r="D51" s="24" t="s">
        <v>96</v>
      </c>
      <c r="E51" s="22">
        <v>295.02021243523313</v>
      </c>
      <c r="F51" s="22" t="s">
        <v>135</v>
      </c>
      <c r="G51" s="1">
        <v>1</v>
      </c>
      <c r="H51" s="1">
        <v>0</v>
      </c>
      <c r="I51" s="22" t="s">
        <v>123</v>
      </c>
      <c r="J51" s="23">
        <v>41779</v>
      </c>
      <c r="K51" s="23">
        <f>J51+210</f>
        <v>41989</v>
      </c>
      <c r="L51" s="22" t="s">
        <v>168</v>
      </c>
      <c r="M51" s="21"/>
      <c r="N51" s="20"/>
    </row>
    <row r="52" spans="1:14" ht="30" x14ac:dyDescent="0.2">
      <c r="A52" s="27">
        <v>49</v>
      </c>
      <c r="B52" s="26" t="s">
        <v>7</v>
      </c>
      <c r="C52" s="25" t="s">
        <v>134</v>
      </c>
      <c r="D52" s="24" t="s">
        <v>61</v>
      </c>
      <c r="E52" s="22">
        <v>705</v>
      </c>
      <c r="F52" s="22" t="s">
        <v>135</v>
      </c>
      <c r="G52" s="1">
        <v>1</v>
      </c>
      <c r="H52" s="1">
        <v>0</v>
      </c>
      <c r="I52" s="22" t="s">
        <v>123</v>
      </c>
      <c r="J52" s="23">
        <f>J8</f>
        <v>42126</v>
      </c>
      <c r="K52" s="23">
        <f>J52+545</f>
        <v>42671</v>
      </c>
      <c r="L52" s="22" t="s">
        <v>120</v>
      </c>
      <c r="M52" s="21"/>
      <c r="N52" s="20"/>
    </row>
    <row r="53" spans="1:14" ht="30" x14ac:dyDescent="0.2">
      <c r="A53" s="27">
        <v>50</v>
      </c>
      <c r="B53" s="26" t="s">
        <v>63</v>
      </c>
      <c r="C53" s="25" t="s">
        <v>134</v>
      </c>
      <c r="D53" s="24" t="s">
        <v>88</v>
      </c>
      <c r="E53" s="22">
        <v>6000</v>
      </c>
      <c r="F53" s="22" t="s">
        <v>135</v>
      </c>
      <c r="G53" s="1">
        <v>1</v>
      </c>
      <c r="H53" s="1">
        <v>0</v>
      </c>
      <c r="I53" s="22" t="s">
        <v>123</v>
      </c>
      <c r="J53" s="23">
        <f>K24+30</f>
        <v>42303</v>
      </c>
      <c r="K53" s="23">
        <f>J53+545+120+180+90</f>
        <v>43238</v>
      </c>
      <c r="L53" s="22" t="s">
        <v>120</v>
      </c>
      <c r="M53" s="21"/>
      <c r="N53" s="20"/>
    </row>
    <row r="54" spans="1:14" ht="45" x14ac:dyDescent="0.2">
      <c r="A54" s="27">
        <v>51</v>
      </c>
      <c r="B54" s="26" t="s">
        <v>9</v>
      </c>
      <c r="C54" s="25" t="s">
        <v>134</v>
      </c>
      <c r="D54" s="24" t="s">
        <v>97</v>
      </c>
      <c r="E54" s="22">
        <v>5923.9889507772023</v>
      </c>
      <c r="F54" s="22" t="s">
        <v>135</v>
      </c>
      <c r="G54" s="1">
        <v>1</v>
      </c>
      <c r="H54" s="1">
        <v>0</v>
      </c>
      <c r="I54" s="22" t="s">
        <v>123</v>
      </c>
      <c r="J54" s="23">
        <v>42175</v>
      </c>
      <c r="K54" s="23">
        <f>J54+545+120+720</f>
        <v>43560</v>
      </c>
      <c r="L54" s="22" t="s">
        <v>120</v>
      </c>
      <c r="M54" s="21"/>
      <c r="N54" s="20"/>
    </row>
    <row r="55" spans="1:14" ht="30" x14ac:dyDescent="0.2">
      <c r="A55" s="27">
        <v>52</v>
      </c>
      <c r="B55" s="26" t="s">
        <v>54</v>
      </c>
      <c r="C55" s="25" t="s">
        <v>134</v>
      </c>
      <c r="D55" s="24" t="s">
        <v>84</v>
      </c>
      <c r="E55" s="22">
        <v>8000</v>
      </c>
      <c r="F55" s="22" t="s">
        <v>135</v>
      </c>
      <c r="G55" s="1">
        <v>1</v>
      </c>
      <c r="H55" s="1">
        <v>0</v>
      </c>
      <c r="I55" s="22" t="s">
        <v>123</v>
      </c>
      <c r="J55" s="23">
        <v>42024</v>
      </c>
      <c r="K55" s="23">
        <f>J55+545+120</f>
        <v>42689</v>
      </c>
      <c r="L55" s="22" t="s">
        <v>120</v>
      </c>
      <c r="M55" s="21"/>
      <c r="N55" s="20"/>
    </row>
    <row r="56" spans="1:14" ht="30" x14ac:dyDescent="0.2">
      <c r="A56" s="27">
        <v>53</v>
      </c>
      <c r="B56" s="26" t="s">
        <v>66</v>
      </c>
      <c r="C56" s="25" t="s">
        <v>134</v>
      </c>
      <c r="D56" s="24" t="s">
        <v>45</v>
      </c>
      <c r="E56" s="22">
        <v>850</v>
      </c>
      <c r="F56" s="22" t="s">
        <v>127</v>
      </c>
      <c r="G56" s="1">
        <v>0</v>
      </c>
      <c r="H56" s="1">
        <v>1</v>
      </c>
      <c r="I56" s="22" t="s">
        <v>123</v>
      </c>
      <c r="J56" s="23">
        <v>42189</v>
      </c>
      <c r="K56" s="23">
        <f>J56+545</f>
        <v>42734</v>
      </c>
      <c r="L56" s="22" t="s">
        <v>173</v>
      </c>
      <c r="M56" s="21"/>
      <c r="N56" s="20"/>
    </row>
    <row r="57" spans="1:14" ht="45" x14ac:dyDescent="0.2">
      <c r="A57" s="27">
        <v>54</v>
      </c>
      <c r="B57" s="26" t="s">
        <v>14</v>
      </c>
      <c r="C57" s="25" t="s">
        <v>134</v>
      </c>
      <c r="D57" s="24" t="s">
        <v>16</v>
      </c>
      <c r="E57" s="22">
        <v>9519.0396217616581</v>
      </c>
      <c r="F57" s="22" t="s">
        <v>127</v>
      </c>
      <c r="G57" s="1">
        <v>0</v>
      </c>
      <c r="H57" s="1">
        <v>1</v>
      </c>
      <c r="I57" s="22" t="s">
        <v>119</v>
      </c>
      <c r="J57" s="23"/>
      <c r="K57" s="23"/>
      <c r="L57" s="22" t="s">
        <v>169</v>
      </c>
      <c r="M57" s="21" t="s">
        <v>162</v>
      </c>
      <c r="N57" s="20"/>
    </row>
    <row r="58" spans="1:14" ht="30" x14ac:dyDescent="0.2">
      <c r="A58" s="27">
        <v>55</v>
      </c>
      <c r="B58" s="26" t="s">
        <v>42</v>
      </c>
      <c r="C58" s="25" t="s">
        <v>134</v>
      </c>
      <c r="D58" s="24" t="s">
        <v>48</v>
      </c>
      <c r="E58" s="22">
        <v>4588.8601036269429</v>
      </c>
      <c r="F58" s="22" t="s">
        <v>127</v>
      </c>
      <c r="G58" s="1">
        <v>0</v>
      </c>
      <c r="H58" s="1">
        <v>1</v>
      </c>
      <c r="I58" s="22" t="s">
        <v>119</v>
      </c>
      <c r="J58" s="23"/>
      <c r="K58" s="23"/>
      <c r="L58" s="22" t="s">
        <v>120</v>
      </c>
      <c r="M58" s="21" t="s">
        <v>170</v>
      </c>
      <c r="N58" s="20"/>
    </row>
    <row r="59" spans="1:14" ht="105" x14ac:dyDescent="0.2">
      <c r="A59" s="27">
        <v>56</v>
      </c>
      <c r="B59" s="26" t="s">
        <v>17</v>
      </c>
      <c r="C59" s="25" t="s">
        <v>134</v>
      </c>
      <c r="D59" s="24" t="s">
        <v>100</v>
      </c>
      <c r="E59" s="22">
        <v>12546.1335896373</v>
      </c>
      <c r="F59" s="22" t="s">
        <v>127</v>
      </c>
      <c r="G59" s="1">
        <v>0</v>
      </c>
      <c r="H59" s="1">
        <v>1</v>
      </c>
      <c r="I59" s="22" t="s">
        <v>119</v>
      </c>
      <c r="J59" s="23">
        <f>J60+300</f>
        <v>42140</v>
      </c>
      <c r="K59" s="23">
        <f>J59+545+360+180</f>
        <v>43225</v>
      </c>
      <c r="L59" s="22" t="s">
        <v>120</v>
      </c>
      <c r="M59" s="21" t="s">
        <v>172</v>
      </c>
      <c r="N59" s="20"/>
    </row>
    <row r="60" spans="1:14" ht="75" x14ac:dyDescent="0.2">
      <c r="A60" s="27">
        <v>57</v>
      </c>
      <c r="B60" s="26" t="s">
        <v>156</v>
      </c>
      <c r="C60" s="25" t="s">
        <v>134</v>
      </c>
      <c r="D60" s="24" t="s">
        <v>99</v>
      </c>
      <c r="E60" s="22">
        <v>8000</v>
      </c>
      <c r="F60" s="22" t="s">
        <v>121</v>
      </c>
      <c r="G60" s="1">
        <v>1</v>
      </c>
      <c r="H60" s="1">
        <v>0</v>
      </c>
      <c r="I60" s="22" t="s">
        <v>119</v>
      </c>
      <c r="J60" s="23">
        <v>41840</v>
      </c>
      <c r="K60" s="23">
        <f>J60+545+360+180</f>
        <v>42925</v>
      </c>
      <c r="L60" s="22" t="s">
        <v>120</v>
      </c>
      <c r="M60" s="21" t="s">
        <v>171</v>
      </c>
      <c r="N60" s="20"/>
    </row>
    <row r="61" spans="1:14" x14ac:dyDescent="0.2">
      <c r="D61" s="19"/>
      <c r="E61" s="18">
        <f>SUM(E51:E60,E19:E49,E5:E17)</f>
        <v>100000.00045906739</v>
      </c>
      <c r="F61" s="18"/>
      <c r="M61" s="6"/>
    </row>
    <row r="62" spans="1:14" ht="15" customHeight="1" x14ac:dyDescent="0.2">
      <c r="D62" s="17"/>
      <c r="E62" s="16"/>
      <c r="F62" s="15"/>
      <c r="G62" s="4"/>
      <c r="H62" s="4"/>
      <c r="I62" s="13"/>
      <c r="J62" s="14"/>
      <c r="K62" s="14"/>
      <c r="L62" s="13"/>
      <c r="M62" s="13"/>
      <c r="N62" s="12"/>
    </row>
    <row r="63" spans="1:14" ht="22.15" customHeight="1" x14ac:dyDescent="0.2">
      <c r="D63" s="44" t="s">
        <v>136</v>
      </c>
      <c r="E63" s="44"/>
      <c r="F63" s="10" t="s">
        <v>135</v>
      </c>
    </row>
    <row r="64" spans="1:14" ht="19.899999999999999" customHeight="1" x14ac:dyDescent="0.2">
      <c r="D64" s="44" t="s">
        <v>137</v>
      </c>
      <c r="E64" s="44"/>
      <c r="F64" s="10" t="s">
        <v>121</v>
      </c>
    </row>
    <row r="65" spans="2:14" ht="15" customHeight="1" x14ac:dyDescent="0.2">
      <c r="D65" s="44" t="s">
        <v>138</v>
      </c>
      <c r="E65" s="44"/>
      <c r="F65" s="10" t="s">
        <v>139</v>
      </c>
    </row>
    <row r="66" spans="2:14" ht="15" customHeight="1" x14ac:dyDescent="0.2">
      <c r="D66" s="44" t="s">
        <v>140</v>
      </c>
      <c r="E66" s="44"/>
      <c r="F66" s="10" t="s">
        <v>141</v>
      </c>
    </row>
    <row r="67" spans="2:14" ht="15" customHeight="1" x14ac:dyDescent="0.2">
      <c r="D67" s="44" t="s">
        <v>142</v>
      </c>
      <c r="E67" s="44"/>
      <c r="F67" s="10" t="s">
        <v>143</v>
      </c>
    </row>
    <row r="68" spans="2:14" ht="15" customHeight="1" x14ac:dyDescent="0.2">
      <c r="D68" s="44" t="s">
        <v>144</v>
      </c>
      <c r="E68" s="44"/>
      <c r="F68" s="10" t="s">
        <v>129</v>
      </c>
    </row>
    <row r="69" spans="2:14" ht="15" customHeight="1" x14ac:dyDescent="0.2">
      <c r="D69" s="44" t="s">
        <v>145</v>
      </c>
      <c r="E69" s="44"/>
      <c r="F69" s="10" t="s">
        <v>146</v>
      </c>
    </row>
    <row r="70" spans="2:14" ht="15" customHeight="1" x14ac:dyDescent="0.2">
      <c r="D70" s="44" t="s">
        <v>147</v>
      </c>
      <c r="E70" s="44"/>
      <c r="F70" s="10" t="s">
        <v>148</v>
      </c>
    </row>
    <row r="71" spans="2:14" ht="15" customHeight="1" x14ac:dyDescent="0.2">
      <c r="B71" s="6"/>
      <c r="D71" s="44" t="s">
        <v>149</v>
      </c>
      <c r="E71" s="44"/>
      <c r="F71" s="10" t="s">
        <v>150</v>
      </c>
      <c r="J71" s="6"/>
      <c r="K71" s="6"/>
      <c r="N71" s="6"/>
    </row>
    <row r="72" spans="2:14" ht="15" customHeight="1" x14ac:dyDescent="0.2">
      <c r="B72" s="6"/>
      <c r="D72" s="44" t="s">
        <v>151</v>
      </c>
      <c r="E72" s="44"/>
      <c r="F72" s="10" t="s">
        <v>122</v>
      </c>
      <c r="J72" s="6"/>
      <c r="K72" s="6"/>
      <c r="N72" s="6"/>
    </row>
    <row r="73" spans="2:14" ht="27" customHeight="1" x14ac:dyDescent="0.2">
      <c r="B73" s="6"/>
      <c r="D73" s="44" t="s">
        <v>152</v>
      </c>
      <c r="E73" s="44"/>
      <c r="F73" s="11" t="s">
        <v>118</v>
      </c>
      <c r="J73" s="6"/>
      <c r="K73" s="6"/>
      <c r="N73" s="6"/>
    </row>
  </sheetData>
  <autoFilter ref="A2:M61">
    <filterColumn colId="6" showButton="0"/>
    <filterColumn colId="9" showButton="0"/>
  </autoFilter>
  <mergeCells count="26">
    <mergeCell ref="B50:M50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69:E69"/>
    <mergeCell ref="D63:E63"/>
    <mergeCell ref="B4:M4"/>
    <mergeCell ref="B18:M18"/>
    <mergeCell ref="B1:M1"/>
    <mergeCell ref="A2:A3"/>
    <mergeCell ref="B2:B3"/>
    <mergeCell ref="C2:C3"/>
    <mergeCell ref="D2:D3"/>
    <mergeCell ref="E2:E3"/>
    <mergeCell ref="F2:F3"/>
    <mergeCell ref="G2:H2"/>
    <mergeCell ref="I2:I3"/>
    <mergeCell ref="J2:K2"/>
    <mergeCell ref="L2:L3"/>
    <mergeCell ref="M2:M3"/>
  </mergeCells>
  <printOptions horizontalCentered="1"/>
  <pageMargins left="0.23622047244094491" right="0.23622047244094491" top="0.78740157480314965" bottom="0.39370078740157483" header="0.31496062992125984" footer="0.51181102362204722"/>
  <pageSetup paperSize="9" scale="62" orientation="landscape" horizontalDpi="300" verticalDpi="300" r:id="rId1"/>
  <headerFooter alignWithMargins="0"/>
  <rowBreaks count="2" manualBreakCount="2">
    <brk id="27" max="12" man="1"/>
    <brk id="49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38597652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2984/OC-BR</Approval_x0020_Number>
    <Document_x0020_Author xmlns="9c571b2f-e523-4ab2-ba2e-09e151a03ef4">Dirickson Perazza, Maria Claudia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BR-L1256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Plan&lt;/USER_STAGE&gt;&lt;PD_OBJ_TYPE&gt;0&lt;/PD_OBJ_TYPE&gt;&lt;MAKERECORD&gt;N&lt;/MAKERECORD&gt;&lt;PD_FILEPT_NO&gt;PO-BR-L1256-GS&lt;/PD_FILEPT_NO&gt;&lt;/Data&gt;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FULL DOC</Identifier>
    <Disclosure_x0020_Activity xmlns="9c571b2f-e523-4ab2-ba2e-09e151a03ef4">Procurement Plan</Disclosure_x0020_Activity>
    <Webtopic xmlns="9c571b2f-e523-4ab2-ba2e-09e151a03ef4">GENERIC</Webtopic>
    <Publishing_x0020_House xmlns="9c571b2f-e523-4ab2-ba2e-09e151a03ef4" xsi:nil="true"/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D4C0A6038A29514091A6F1DC5AE0D2CE" ma:contentTypeVersion="0" ma:contentTypeDescription="A content type to manage public (operations) IDB documents" ma:contentTypeScope="" ma:versionID="aeb57ed66ecaa353dbf731c11db53b0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B25671-9C5D-4E02-B75F-93829265250F}"/>
</file>

<file path=customXml/itemProps2.xml><?xml version="1.0" encoding="utf-8"?>
<ds:datastoreItem xmlns:ds="http://schemas.openxmlformats.org/officeDocument/2006/customXml" ds:itemID="{C8177B65-784D-4B9C-ABE0-DE58430A7BF5}"/>
</file>

<file path=customXml/itemProps3.xml><?xml version="1.0" encoding="utf-8"?>
<ds:datastoreItem xmlns:ds="http://schemas.openxmlformats.org/officeDocument/2006/customXml" ds:itemID="{38FF8147-F074-4D16-B3B4-21BD22459A42}"/>
</file>

<file path=customXml/itemProps4.xml><?xml version="1.0" encoding="utf-8"?>
<ds:datastoreItem xmlns:ds="http://schemas.openxmlformats.org/officeDocument/2006/customXml" ds:itemID="{EB489A90-F61C-4530-B058-6C92719CF5B5}"/>
</file>

<file path=customXml/itemProps5.xml><?xml version="1.0" encoding="utf-8"?>
<ds:datastoreItem xmlns:ds="http://schemas.openxmlformats.org/officeDocument/2006/customXml" ds:itemID="{078F64BC-305E-44F1-A698-4A11FF1E71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</vt:lpstr>
      <vt:lpstr>PA!Print_Area</vt:lpstr>
      <vt:lpstr>PA!Print_Titles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(BR-L1256 PRODETUR-SE) - Fev2014</dc:title>
  <dc:creator>Nelson Caldeira</dc:creator>
  <cp:lastModifiedBy>Test</cp:lastModifiedBy>
  <cp:lastPrinted>2013-03-28T14:33:33Z</cp:lastPrinted>
  <dcterms:created xsi:type="dcterms:W3CDTF">2009-07-09T21:06:08Z</dcterms:created>
  <dcterms:modified xsi:type="dcterms:W3CDTF">2014-02-17T18:19:29Z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0x01010046CF21643EE8D14686A648AA6DAD089200D4C0A6038A29514091A6F1DC5AE0D2CE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