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5" windowWidth="15390" windowHeight="4560" tabRatio="850"/>
  </bookViews>
  <sheets>
    <sheet name="Consolidado" sheetId="10" r:id="rId1"/>
    <sheet name="Componente 1" sheetId="14" r:id="rId2"/>
    <sheet name="Componente 2" sheetId="7" r:id="rId3"/>
    <sheet name="Componente 3" sheetId="15" r:id="rId4"/>
    <sheet name="Administracion del Programa" sheetId="11" r:id="rId5"/>
  </sheets>
  <definedNames>
    <definedName name="_xlnm.Print_Area" localSheetId="4">'Administracion del Programa'!$A$1:$Q$10</definedName>
    <definedName name="_xlnm.Print_Area" localSheetId="2">'Componente 2'!$A$1:$Q$13</definedName>
    <definedName name="_xlnm.Print_Area" localSheetId="3">'Componente 3'!$A$1:$Q$12</definedName>
    <definedName name="OLE_LINK1" localSheetId="2">'Componente 2'!$A$11</definedName>
    <definedName name="OLE_LINK1" localSheetId="3">'Componente 3'!#REF!</definedName>
    <definedName name="OLE_LINK2" localSheetId="0">Consolidado!#REF!</definedName>
  </definedNames>
  <calcPr calcId="125725"/>
</workbook>
</file>

<file path=xl/calcChain.xml><?xml version="1.0" encoding="utf-8"?>
<calcChain xmlns="http://schemas.openxmlformats.org/spreadsheetml/2006/main">
  <c r="C17" i="7"/>
  <c r="C16"/>
  <c r="C14"/>
  <c r="H10" i="11"/>
  <c r="G10"/>
  <c r="F10"/>
  <c r="E10"/>
  <c r="C9" i="15" l="1"/>
  <c r="C6"/>
  <c r="E6" l="1"/>
  <c r="F6" s="1"/>
  <c r="H6" s="1"/>
  <c r="E5" i="7" l="1"/>
  <c r="E6"/>
  <c r="E7"/>
  <c r="E8"/>
  <c r="E9"/>
  <c r="E4"/>
  <c r="E10"/>
  <c r="E3" l="1"/>
  <c r="E5" i="11"/>
  <c r="G5" s="1"/>
  <c r="C21" i="10"/>
  <c r="B20"/>
  <c r="A21"/>
  <c r="A20"/>
  <c r="F6" i="11"/>
  <c r="F9" i="7"/>
  <c r="H9" s="1"/>
  <c r="F6" i="14"/>
  <c r="H6" s="1"/>
  <c r="E9"/>
  <c r="F9" s="1"/>
  <c r="H9" s="1"/>
  <c r="E10"/>
  <c r="E7" s="1"/>
  <c r="E8"/>
  <c r="E5"/>
  <c r="F5" s="1"/>
  <c r="H5" s="1"/>
  <c r="E6"/>
  <c r="E4"/>
  <c r="E3" s="1"/>
  <c r="G3"/>
  <c r="E10" i="15"/>
  <c r="F10" s="1"/>
  <c r="H10" s="1"/>
  <c r="A12" i="10"/>
  <c r="A11"/>
  <c r="A14"/>
  <c r="A16"/>
  <c r="A15"/>
  <c r="C15"/>
  <c r="A8"/>
  <c r="A7"/>
  <c r="G30" i="14"/>
  <c r="F28"/>
  <c r="Q9"/>
  <c r="Q8"/>
  <c r="F8"/>
  <c r="P7"/>
  <c r="O7"/>
  <c r="N7"/>
  <c r="M7"/>
  <c r="L7"/>
  <c r="K7"/>
  <c r="J7"/>
  <c r="I7"/>
  <c r="G7"/>
  <c r="G11" s="1"/>
  <c r="J4"/>
  <c r="L4" s="1"/>
  <c r="L3" s="1"/>
  <c r="P3"/>
  <c r="O3"/>
  <c r="N3"/>
  <c r="M3"/>
  <c r="E4" i="11"/>
  <c r="G4" s="1"/>
  <c r="E9" i="15"/>
  <c r="P8"/>
  <c r="O8"/>
  <c r="N8"/>
  <c r="M8"/>
  <c r="L8"/>
  <c r="K8"/>
  <c r="J8"/>
  <c r="I8"/>
  <c r="Q8" s="1"/>
  <c r="G8"/>
  <c r="C16" i="10" s="1"/>
  <c r="C14" s="1"/>
  <c r="J7" i="15"/>
  <c r="E7"/>
  <c r="J5"/>
  <c r="E5"/>
  <c r="F5" s="1"/>
  <c r="J4"/>
  <c r="L4" s="1"/>
  <c r="L3" s="1"/>
  <c r="E4"/>
  <c r="F4" s="1"/>
  <c r="P3"/>
  <c r="O3"/>
  <c r="N3"/>
  <c r="M3"/>
  <c r="G3"/>
  <c r="G3" i="11" l="1"/>
  <c r="F7" i="15"/>
  <c r="H7" s="1"/>
  <c r="E3"/>
  <c r="F3" i="11"/>
  <c r="E3"/>
  <c r="F10" i="14"/>
  <c r="H10" s="1"/>
  <c r="E8" i="15"/>
  <c r="F4" i="14"/>
  <c r="F3" s="1"/>
  <c r="G11" i="15"/>
  <c r="P11"/>
  <c r="F3"/>
  <c r="J3"/>
  <c r="J11" s="1"/>
  <c r="J12" s="1"/>
  <c r="N11"/>
  <c r="N12" s="1"/>
  <c r="F9"/>
  <c r="M11"/>
  <c r="E11" i="14"/>
  <c r="F11" s="1"/>
  <c r="L11" i="15"/>
  <c r="L12" s="1"/>
  <c r="O11"/>
  <c r="M11" i="14"/>
  <c r="J3"/>
  <c r="J11" s="1"/>
  <c r="J12" s="1"/>
  <c r="L11"/>
  <c r="L12" s="1"/>
  <c r="P11"/>
  <c r="N11"/>
  <c r="Q7"/>
  <c r="O11"/>
  <c r="H8"/>
  <c r="E27"/>
  <c r="F27"/>
  <c r="F30" s="1"/>
  <c r="H5" i="15"/>
  <c r="I5"/>
  <c r="Q5" s="1"/>
  <c r="H4"/>
  <c r="I4"/>
  <c r="K4" s="1"/>
  <c r="K3" s="1"/>
  <c r="K11" s="1"/>
  <c r="P12"/>
  <c r="I7"/>
  <c r="Q7" s="1"/>
  <c r="E11" l="1"/>
  <c r="H7" i="14"/>
  <c r="F7"/>
  <c r="I4"/>
  <c r="K4" s="1"/>
  <c r="K3" s="1"/>
  <c r="E28" s="1"/>
  <c r="H28" s="1"/>
  <c r="H4"/>
  <c r="H3" s="1"/>
  <c r="H3" i="15"/>
  <c r="B15" i="10" s="1"/>
  <c r="D15" s="1"/>
  <c r="H9" i="15"/>
  <c r="H8" s="1"/>
  <c r="B16" i="10" s="1"/>
  <c r="D16" s="1"/>
  <c r="F8" i="15"/>
  <c r="F11" s="1"/>
  <c r="M12" s="1"/>
  <c r="P12" i="14"/>
  <c r="N12"/>
  <c r="M12"/>
  <c r="K11"/>
  <c r="H27"/>
  <c r="Q4"/>
  <c r="Q4" i="15"/>
  <c r="I3"/>
  <c r="I3" i="14" l="1"/>
  <c r="Q3" s="1"/>
  <c r="Q11" s="1"/>
  <c r="B7" i="10"/>
  <c r="H11" i="14"/>
  <c r="H11" i="15"/>
  <c r="B8" i="10"/>
  <c r="B14"/>
  <c r="K12" i="14"/>
  <c r="E30"/>
  <c r="Q3" i="15"/>
  <c r="Q11" s="1"/>
  <c r="I11"/>
  <c r="I12" s="1"/>
  <c r="K12"/>
  <c r="D14" i="10" l="1"/>
  <c r="I11" i="14"/>
  <c r="I12" s="1"/>
  <c r="E32"/>
  <c r="F32" l="1"/>
  <c r="E9" i="11"/>
  <c r="E8" s="1"/>
  <c r="F8" i="7"/>
  <c r="H8" s="1"/>
  <c r="F9" i="11" l="1"/>
  <c r="E7"/>
  <c r="F7" i="7"/>
  <c r="H7" s="1"/>
  <c r="H9" i="11" l="1"/>
  <c r="H8" s="1"/>
  <c r="D21" i="10" s="1"/>
  <c r="F8" i="11"/>
  <c r="G7"/>
  <c r="C20" i="10" s="1"/>
  <c r="E6" i="11"/>
  <c r="B21" i="10" l="1"/>
  <c r="G6" i="11"/>
  <c r="B19" i="10"/>
  <c r="E11" i="7"/>
  <c r="F5"/>
  <c r="F4"/>
  <c r="P18" i="10"/>
  <c r="N18"/>
  <c r="M18"/>
  <c r="K18"/>
  <c r="J18"/>
  <c r="H18"/>
  <c r="G18"/>
  <c r="P6"/>
  <c r="O6"/>
  <c r="N6"/>
  <c r="M6"/>
  <c r="L6"/>
  <c r="K6"/>
  <c r="J6"/>
  <c r="I6"/>
  <c r="H6"/>
  <c r="G6"/>
  <c r="F6"/>
  <c r="O10"/>
  <c r="L10"/>
  <c r="I10"/>
  <c r="F10"/>
  <c r="E18"/>
  <c r="E6"/>
  <c r="A6"/>
  <c r="A10"/>
  <c r="P10" i="7"/>
  <c r="P12" i="10" s="1"/>
  <c r="O10" i="7"/>
  <c r="N12" i="10" s="1"/>
  <c r="N10" i="7"/>
  <c r="M12" i="10" s="1"/>
  <c r="M10" i="7"/>
  <c r="K12" i="10" s="1"/>
  <c r="G10" i="7"/>
  <c r="B18" i="10" l="1"/>
  <c r="F11" i="7"/>
  <c r="H4"/>
  <c r="J4"/>
  <c r="L4" s="1"/>
  <c r="M6" i="11"/>
  <c r="K6"/>
  <c r="I6"/>
  <c r="C6" i="10"/>
  <c r="A19"/>
  <c r="F10" i="7" l="1"/>
  <c r="O6" i="11"/>
  <c r="G3" i="7" l="1"/>
  <c r="G12" s="1"/>
  <c r="C11" i="10" l="1"/>
  <c r="I4" i="7"/>
  <c r="K4" s="1"/>
  <c r="B12" i="10"/>
  <c r="C12"/>
  <c r="H11" i="7"/>
  <c r="C19" i="10"/>
  <c r="C18" s="1"/>
  <c r="H5" i="11"/>
  <c r="H4"/>
  <c r="H5" i="7"/>
  <c r="L3"/>
  <c r="M3"/>
  <c r="K11" i="10" s="1"/>
  <c r="N3" i="7"/>
  <c r="M11" i="10" s="1"/>
  <c r="O3" i="7"/>
  <c r="N11" i="10" s="1"/>
  <c r="P3" i="7"/>
  <c r="P11" i="10" s="1"/>
  <c r="K10" i="7"/>
  <c r="L10"/>
  <c r="I10"/>
  <c r="J5"/>
  <c r="J6"/>
  <c r="I5"/>
  <c r="A1" i="11"/>
  <c r="H3" l="1"/>
  <c r="J4"/>
  <c r="Q5" i="7"/>
  <c r="E12" i="10"/>
  <c r="J12"/>
  <c r="L12" i="7"/>
  <c r="P10" i="10"/>
  <c r="P22" s="1"/>
  <c r="P12" i="7"/>
  <c r="M10" i="10"/>
  <c r="M22" s="1"/>
  <c r="N12" i="7"/>
  <c r="H12" i="10"/>
  <c r="N10"/>
  <c r="N22" s="1"/>
  <c r="O12" i="7"/>
  <c r="J10"/>
  <c r="H10"/>
  <c r="K3"/>
  <c r="H11" i="10" s="1"/>
  <c r="Q4" i="7"/>
  <c r="C10" i="10"/>
  <c r="C17" s="1"/>
  <c r="D12"/>
  <c r="D19"/>
  <c r="J3" i="7"/>
  <c r="G11" i="10" s="1"/>
  <c r="H7" i="11"/>
  <c r="H6" l="1"/>
  <c r="D20" i="10"/>
  <c r="D18" s="1"/>
  <c r="L4" i="11"/>
  <c r="D7" i="10"/>
  <c r="H10"/>
  <c r="H22" s="1"/>
  <c r="J7" i="11"/>
  <c r="K12" i="7"/>
  <c r="K10" i="10"/>
  <c r="K22" s="1"/>
  <c r="M12" i="7"/>
  <c r="G12" i="10"/>
  <c r="G10" s="1"/>
  <c r="G22" s="1"/>
  <c r="J12" i="7"/>
  <c r="J13" s="1"/>
  <c r="C22" i="10"/>
  <c r="L13" i="7"/>
  <c r="J11" i="10" s="1"/>
  <c r="J10" s="1"/>
  <c r="J22" s="1"/>
  <c r="G23" l="1"/>
  <c r="L7" i="11"/>
  <c r="J6"/>
  <c r="F21" i="10" s="1"/>
  <c r="L6" i="11" l="1"/>
  <c r="I21" i="10" s="1"/>
  <c r="N7" i="11"/>
  <c r="J23" i="10"/>
  <c r="M23"/>
  <c r="N13" i="7"/>
  <c r="P13"/>
  <c r="P23" i="10"/>
  <c r="J3" i="11"/>
  <c r="N6" l="1"/>
  <c r="L21" i="10" s="1"/>
  <c r="P7" i="11"/>
  <c r="K4"/>
  <c r="I3"/>
  <c r="L3" l="1"/>
  <c r="I19" i="10" s="1"/>
  <c r="I18" s="1"/>
  <c r="I22" s="1"/>
  <c r="J10" i="11"/>
  <c r="F19" i="10"/>
  <c r="F18" s="1"/>
  <c r="F22" s="1"/>
  <c r="F23" s="1"/>
  <c r="P6" i="11"/>
  <c r="O21" i="10" s="1"/>
  <c r="Q7" i="11"/>
  <c r="Q6" s="1"/>
  <c r="N4"/>
  <c r="N3" s="1"/>
  <c r="M4"/>
  <c r="M3" s="1"/>
  <c r="M10" s="1"/>
  <c r="K3"/>
  <c r="K10" s="1"/>
  <c r="L10" l="1"/>
  <c r="N10"/>
  <c r="L19" i="10"/>
  <c r="L18" s="1"/>
  <c r="L22" s="1"/>
  <c r="I23"/>
  <c r="P4" i="11"/>
  <c r="O4"/>
  <c r="O3" l="1"/>
  <c r="O10" s="1"/>
  <c r="P3"/>
  <c r="L23" i="10"/>
  <c r="Q4" i="11"/>
  <c r="P10" l="1"/>
  <c r="O19" i="10"/>
  <c r="O18" s="1"/>
  <c r="O22" s="1"/>
  <c r="O23" s="1"/>
  <c r="Q3" i="11"/>
  <c r="Q10" s="1"/>
  <c r="Q11" i="7" l="1"/>
  <c r="Q10" s="1"/>
  <c r="E12" l="1"/>
  <c r="F6" l="1"/>
  <c r="F3" s="1"/>
  <c r="F12" l="1"/>
  <c r="H6"/>
  <c r="I6"/>
  <c r="I3" s="1"/>
  <c r="H3" l="1"/>
  <c r="H12" s="1"/>
  <c r="B11" i="10"/>
  <c r="B10" s="1"/>
  <c r="Q6" i="7"/>
  <c r="Q3"/>
  <c r="Q12" s="1"/>
  <c r="I12"/>
  <c r="I13" s="1"/>
  <c r="E11" i="10"/>
  <c r="E10" s="1"/>
  <c r="E22" s="1"/>
  <c r="M13" i="7"/>
  <c r="K13"/>
  <c r="D11" i="10" l="1"/>
  <c r="D10" s="1"/>
  <c r="D8" l="1"/>
  <c r="D6" s="1"/>
  <c r="D17" s="1"/>
  <c r="B6"/>
  <c r="B17" s="1"/>
  <c r="D22" l="1"/>
  <c r="B22"/>
  <c r="C23" l="1"/>
  <c r="B23"/>
  <c r="B24" s="1"/>
  <c r="H23"/>
  <c r="K23"/>
  <c r="N23"/>
  <c r="E23"/>
</calcChain>
</file>

<file path=xl/comments1.xml><?xml version="1.0" encoding="utf-8"?>
<comments xmlns="http://schemas.openxmlformats.org/spreadsheetml/2006/main">
  <authors>
    <author>usr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Se determinó una inversión de US$ 70.000 por cada uno de los sistemas actuales desarrollados in house y el autoaudit (54 de acuerdo a TICs)</t>
        </r>
      </text>
    </comment>
  </commentList>
</comments>
</file>

<file path=xl/comments2.xml><?xml version="1.0" encoding="utf-8"?>
<comments xmlns="http://schemas.openxmlformats.org/spreadsheetml/2006/main">
  <authors>
    <author>usr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 xml:space="preserve">Actualmente existen 214 UAI en un total de 218 municipios y una UAI al interior  de cada Gobierno Provincial (23).  El programa pretende fortalecer institucionalmente a 50 UAIs en gobiernos municipales y 6 en provinciales, los cuales serán seleccionados por sorteo.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Se estima un total de USD$ 150.000 por cada una de las 23 Direcciones Provinciales</t>
        </r>
      </text>
    </comment>
  </commentList>
</comments>
</file>

<file path=xl/comments3.xml><?xml version="1.0" encoding="utf-8"?>
<comments xmlns="http://schemas.openxmlformats.org/spreadsheetml/2006/main">
  <authors>
    <author>usr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14 meses por 4 años + 4 meses hasta cerrar el Programa
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Funcionarios de la CGE</t>
        </r>
      </text>
    </comment>
  </commentList>
</comments>
</file>

<file path=xl/sharedStrings.xml><?xml version="1.0" encoding="utf-8"?>
<sst xmlns="http://schemas.openxmlformats.org/spreadsheetml/2006/main" count="188" uniqueCount="70">
  <si>
    <t>Unidad</t>
  </si>
  <si>
    <t>Costo Unidad</t>
  </si>
  <si>
    <t>N° Unidades</t>
  </si>
  <si>
    <t>Suma alzada</t>
  </si>
  <si>
    <t>TOTAL COMPONENTE 2</t>
  </si>
  <si>
    <t>Total programa</t>
  </si>
  <si>
    <t>TOTAL ADMINISTRACION DEL PROGRAMA</t>
  </si>
  <si>
    <t>BID</t>
  </si>
  <si>
    <t>Fuentes de Financiamiento (USD)</t>
  </si>
  <si>
    <t>Aporte Local</t>
  </si>
  <si>
    <t>TOTAL</t>
  </si>
  <si>
    <t>Total                  (USD)</t>
  </si>
  <si>
    <t>Administración del Programa</t>
  </si>
  <si>
    <t>Componentes</t>
  </si>
  <si>
    <t>Costo Unitario</t>
  </si>
  <si>
    <t>Fuentes de Financiamiento</t>
  </si>
  <si>
    <t>US$/mes</t>
  </si>
  <si>
    <t>Año 1</t>
  </si>
  <si>
    <t>Año 2</t>
  </si>
  <si>
    <t>Año 3</t>
  </si>
  <si>
    <t>Año 4</t>
  </si>
  <si>
    <t>Gastos Corrientes</t>
  </si>
  <si>
    <t>MF</t>
  </si>
  <si>
    <t>SNAP</t>
  </si>
  <si>
    <t>snap</t>
  </si>
  <si>
    <t>snap/inst</t>
  </si>
  <si>
    <t>COMP 1</t>
  </si>
  <si>
    <t xml:space="preserve">COMP 2 </t>
  </si>
  <si>
    <t>ADM /AUD /EVA</t>
  </si>
  <si>
    <t>TOTAL COMPONENTE 1</t>
  </si>
  <si>
    <t>Componente 2. Desarrollo del TH y capacidad instalada</t>
  </si>
  <si>
    <t xml:space="preserve">3.1 Mejora en la interración con gestores públicos
</t>
  </si>
  <si>
    <t xml:space="preserve">Contratación de firma auditoria </t>
  </si>
  <si>
    <t xml:space="preserve">1.2. Integración de los sistemas de información
</t>
  </si>
  <si>
    <t xml:space="preserve">1.1.1. Formulación de metodologías para la actualización de normativas técnica y de desarrollo administrativo </t>
  </si>
  <si>
    <t xml:space="preserve">1.2.1. Desarrollo de una plataforma, incluyendo hardware y software, para integración de los sistemas corporativos </t>
  </si>
  <si>
    <t>1.1.2. Levantamiento, estandarización, optimización de procesos misionales y actualización de su normativa</t>
  </si>
  <si>
    <t>1.1.3.Levantamiento, estandarización, optimización de procesos de apoyo y actualización de su normativa</t>
  </si>
  <si>
    <t>1.2.3. Diseño, implementación de un Sistema de Gestión de Calidad alineado al SAI PMF y generación de la normativa respectiva</t>
  </si>
  <si>
    <t xml:space="preserve">2.1.2. Diseño e implementación de un modelo de gestión de Talento Humano, que incluya plan de carrera, incentivos y evaluación. </t>
  </si>
  <si>
    <t xml:space="preserve">2.1.3. Desarrollo e implementación de una estrategia de gestión de conocimiento </t>
  </si>
  <si>
    <t>2.1.5.Realización de talleres de capacitación al personal de la CGE para fortalecimiento de competencias</t>
  </si>
  <si>
    <t xml:space="preserve">2.2. Mejoramiento de la Capacidad Instalada de la CGE
</t>
  </si>
  <si>
    <t>3.1.1. Diseño de módulos de servicios de apoyo a los gestores públicos a través del Portal Electrónico Institucional</t>
  </si>
  <si>
    <t>Subtotal Componentes 1,2 y 3</t>
  </si>
  <si>
    <t xml:space="preserve">Auditorias </t>
  </si>
  <si>
    <t>Evaluaciones intermedia, final y ex post de costo beneficio</t>
  </si>
  <si>
    <t>PROGRAMA  DE MEJORAMIENTO DE LA FUNCIÓN DE CONTROL DE LA CONTRALORÍA GENERAL DEL ESTADO</t>
  </si>
  <si>
    <t>ECUADOR (EC-L1119)</t>
  </si>
  <si>
    <t>3.2 Mejora en la interración con la ciudadanía</t>
  </si>
  <si>
    <t xml:space="preserve">2.1 Desarrollo del Talento Humano
</t>
  </si>
  <si>
    <t xml:space="preserve">1.1 Mejoramiento de normas y procesos
</t>
  </si>
  <si>
    <t>Componente 1. Mejoramiento de las normas, procesos y sistemas de información del sistema de control</t>
  </si>
  <si>
    <t>Componente 3. Mejoramiento en la interacción con gestores públicos y la ciudadanía</t>
  </si>
  <si>
    <t>2.1.4. Ejecución de eventos de Gestión del cambio (coaching) para funcionarios de la CGE que estimule el cumplimiento de la misión y visión institucional</t>
  </si>
  <si>
    <t>Asistencia técnica a la gestión del Programa</t>
  </si>
  <si>
    <t>1.2.2. Evaluación y actualización de los aplicativos informáticos de apoyo a los procesos misionales y administrativos</t>
  </si>
  <si>
    <t>Evaluación intermedia, final, expost y de impacto de costo beneficio</t>
  </si>
  <si>
    <t>2.1.1. Desarrollo e implementación de un Plan de la fuerza laboral en la CGE</t>
  </si>
  <si>
    <t>3.1.2. Talleres de capacitación interactivos con la participación de auditores y gestores</t>
  </si>
  <si>
    <t>2.2.1. Adecuación y equipamiento de las Direcciones Regionales y Provinciales para la realización de las acciones de control</t>
  </si>
  <si>
    <t>2.1.6. Capacitación en auditoría gubernamental a Unidades de Auditoría Interna de Gobiernos Autónomos Descentralizados (GAD’s)</t>
  </si>
  <si>
    <t>3.1.3. Realización de encuestas de opinión sobre la calidad y utilidad de los servicios de la CGE a los gestores públicos</t>
  </si>
  <si>
    <t>3.2.1. Realización de encuesta de percepción de confianza de la ciudadanía en la CGE como resultado de una mayor cobertura de las acciones de control</t>
  </si>
  <si>
    <t>3.1.4. Realización de campañas de concienciación a los gestores públicos sobre la importancia y características de las acciones de control</t>
  </si>
  <si>
    <t>3.2.2. Diseño y ejecución de campañas de comunicación sobre las labores llevadas a cabo por la CGE y la importancia de la participación ciudadana.</t>
  </si>
  <si>
    <t>TOTAL COMPONENTE 3</t>
  </si>
  <si>
    <t>Gerente General del Programa (6NJS)</t>
  </si>
  <si>
    <t>US$</t>
  </si>
  <si>
    <t>Especialistas en Administrativo - Financiero, Adquisiciones y Planeación y Monitoreo</t>
  </si>
</sst>
</file>

<file path=xl/styles.xml><?xml version="1.0" encoding="utf-8"?>
<styleSheet xmlns="http://schemas.openxmlformats.org/spreadsheetml/2006/main">
  <numFmts count="5">
    <numFmt numFmtId="5" formatCode="&quot;$&quot;\ #,##0_);\(&quot;$&quot;\ #,##0\)"/>
    <numFmt numFmtId="6" formatCode="&quot;$&quot;\ #,##0_);[Red]\(&quot;$&quot;\ #,##0\)"/>
    <numFmt numFmtId="43" formatCode="_(* #,##0.00_);_(* \(#,##0.00\);_(* &quot;-&quot;??_);_(@_)"/>
    <numFmt numFmtId="164" formatCode="_(* #,##0_);_(* \(#,##0\);_(* &quot;-&quot;??_);_(@_)"/>
    <numFmt numFmtId="165" formatCode="&quot;$&quot;\ #,##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5">
    <xf numFmtId="0" fontId="0" fillId="0" borderId="0" xfId="0"/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vertical="center" wrapText="1"/>
    </xf>
    <xf numFmtId="164" fontId="5" fillId="6" borderId="11" xfId="0" applyNumberFormat="1" applyFont="1" applyFill="1" applyBorder="1" applyAlignment="1">
      <alignment vertical="center" wrapText="1"/>
    </xf>
    <xf numFmtId="164" fontId="5" fillId="6" borderId="29" xfId="0" applyNumberFormat="1" applyFont="1" applyFill="1" applyBorder="1" applyAlignment="1">
      <alignment vertical="center" wrapText="1"/>
    </xf>
    <xf numFmtId="164" fontId="5" fillId="6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0" fontId="6" fillId="7" borderId="7" xfId="2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10" fontId="5" fillId="7" borderId="4" xfId="2" applyNumberFormat="1" applyFont="1" applyFill="1" applyBorder="1" applyAlignment="1">
      <alignment wrapText="1"/>
    </xf>
    <xf numFmtId="10" fontId="5" fillId="7" borderId="5" xfId="2" applyNumberFormat="1" applyFont="1" applyFill="1" applyBorder="1" applyAlignment="1">
      <alignment wrapText="1"/>
    </xf>
    <xf numFmtId="10" fontId="5" fillId="7" borderId="10" xfId="2" applyNumberFormat="1" applyFont="1" applyFill="1" applyBorder="1" applyAlignment="1">
      <alignment wrapText="1"/>
    </xf>
    <xf numFmtId="10" fontId="5" fillId="6" borderId="4" xfId="2" applyNumberFormat="1" applyFont="1" applyFill="1" applyBorder="1" applyAlignment="1">
      <alignment wrapText="1"/>
    </xf>
    <xf numFmtId="10" fontId="5" fillId="6" borderId="5" xfId="2" applyNumberFormat="1" applyFont="1" applyFill="1" applyBorder="1" applyAlignment="1">
      <alignment wrapText="1"/>
    </xf>
    <xf numFmtId="10" fontId="5" fillId="6" borderId="13" xfId="2" applyNumberFormat="1" applyFont="1" applyFill="1" applyBorder="1" applyAlignment="1">
      <alignment wrapText="1"/>
    </xf>
    <xf numFmtId="10" fontId="5" fillId="7" borderId="36" xfId="2" applyNumberFormat="1" applyFont="1" applyFill="1" applyBorder="1" applyAlignment="1">
      <alignment wrapText="1"/>
    </xf>
    <xf numFmtId="164" fontId="5" fillId="0" borderId="0" xfId="1" applyNumberFormat="1" applyFont="1" applyAlignment="1">
      <alignment horizontal="center" wrapText="1"/>
    </xf>
    <xf numFmtId="0" fontId="8" fillId="3" borderId="13" xfId="0" applyFont="1" applyFill="1" applyBorder="1" applyAlignment="1">
      <alignment horizontal="center" vertical="center" wrapText="1"/>
    </xf>
    <xf numFmtId="164" fontId="9" fillId="6" borderId="41" xfId="0" applyNumberFormat="1" applyFont="1" applyFill="1" applyBorder="1" applyAlignment="1">
      <alignment vertical="center" wrapText="1"/>
    </xf>
    <xf numFmtId="164" fontId="9" fillId="6" borderId="42" xfId="0" applyNumberFormat="1" applyFont="1" applyFill="1" applyBorder="1" applyAlignment="1">
      <alignment vertical="center" wrapText="1"/>
    </xf>
    <xf numFmtId="164" fontId="9" fillId="4" borderId="20" xfId="1" applyNumberFormat="1" applyFont="1" applyFill="1" applyBorder="1" applyAlignment="1">
      <alignment horizontal="left" vertical="center" wrapText="1"/>
    </xf>
    <xf numFmtId="0" fontId="6" fillId="2" borderId="0" xfId="0" applyFont="1" applyFill="1"/>
    <xf numFmtId="164" fontId="5" fillId="7" borderId="17" xfId="1" applyNumberFormat="1" applyFont="1" applyFill="1" applyBorder="1" applyAlignment="1">
      <alignment horizontal="center" vertical="center" wrapText="1"/>
    </xf>
    <xf numFmtId="164" fontId="5" fillId="7" borderId="18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2" borderId="28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164" fontId="6" fillId="2" borderId="8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6" fillId="2" borderId="19" xfId="1" applyNumberFormat="1" applyFont="1" applyFill="1" applyBorder="1" applyAlignment="1">
      <alignment horizontal="center"/>
    </xf>
    <xf numFmtId="164" fontId="6" fillId="2" borderId="31" xfId="1" applyNumberFormat="1" applyFont="1" applyFill="1" applyBorder="1" applyAlignment="1">
      <alignment horizontal="center"/>
    </xf>
    <xf numFmtId="164" fontId="6" fillId="2" borderId="24" xfId="1" applyNumberFormat="1" applyFont="1" applyFill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/>
    </xf>
    <xf numFmtId="164" fontId="6" fillId="2" borderId="25" xfId="1" applyNumberFormat="1" applyFont="1" applyFill="1" applyBorder="1" applyAlignment="1">
      <alignment horizontal="center"/>
    </xf>
    <xf numFmtId="164" fontId="5" fillId="6" borderId="17" xfId="1" applyNumberFormat="1" applyFont="1" applyFill="1" applyBorder="1" applyAlignment="1">
      <alignment horizontal="center" vertical="center" wrapText="1"/>
    </xf>
    <xf numFmtId="164" fontId="5" fillId="6" borderId="18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164" fontId="5" fillId="9" borderId="11" xfId="0" applyNumberFormat="1" applyFont="1" applyFill="1" applyBorder="1"/>
    <xf numFmtId="164" fontId="5" fillId="9" borderId="30" xfId="0" applyNumberFormat="1" applyFont="1" applyFill="1" applyBorder="1" applyAlignment="1">
      <alignment horizontal="center"/>
    </xf>
    <xf numFmtId="164" fontId="5" fillId="9" borderId="12" xfId="0" applyNumberFormat="1" applyFont="1" applyFill="1" applyBorder="1" applyAlignment="1">
      <alignment horizontal="center"/>
    </xf>
    <xf numFmtId="164" fontId="5" fillId="9" borderId="14" xfId="0" applyNumberFormat="1" applyFont="1" applyFill="1" applyBorder="1" applyAlignment="1">
      <alignment horizontal="center"/>
    </xf>
    <xf numFmtId="164" fontId="5" fillId="9" borderId="22" xfId="0" applyNumberFormat="1" applyFont="1" applyFill="1" applyBorder="1" applyAlignment="1">
      <alignment horizontal="center"/>
    </xf>
    <xf numFmtId="164" fontId="5" fillId="9" borderId="8" xfId="0" applyNumberFormat="1" applyFont="1" applyFill="1" applyBorder="1"/>
    <xf numFmtId="164" fontId="5" fillId="9" borderId="2" xfId="0" applyNumberFormat="1" applyFont="1" applyFill="1" applyBorder="1"/>
    <xf numFmtId="164" fontId="5" fillId="9" borderId="3" xfId="0" applyNumberFormat="1" applyFont="1" applyFill="1" applyBorder="1"/>
    <xf numFmtId="164" fontId="5" fillId="9" borderId="19" xfId="0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2" borderId="8" xfId="3" applyNumberFormat="1" applyFont="1" applyFill="1" applyBorder="1" applyAlignment="1">
      <alignment vertical="center" wrapText="1"/>
    </xf>
    <xf numFmtId="164" fontId="8" fillId="2" borderId="19" xfId="3" applyNumberFormat="1" applyFont="1" applyFill="1" applyBorder="1" applyAlignment="1">
      <alignment vertical="center" wrapText="1"/>
    </xf>
    <xf numFmtId="164" fontId="8" fillId="0" borderId="2" xfId="1" applyNumberFormat="1" applyFont="1" applyBorder="1" applyAlignment="1">
      <alignment vertical="center" wrapText="1"/>
    </xf>
    <xf numFmtId="164" fontId="8" fillId="0" borderId="3" xfId="1" applyNumberFormat="1" applyFont="1" applyBorder="1" applyAlignment="1">
      <alignment vertical="center" wrapText="1"/>
    </xf>
    <xf numFmtId="164" fontId="8" fillId="0" borderId="28" xfId="1" applyNumberFormat="1" applyFont="1" applyBorder="1" applyAlignment="1">
      <alignment vertical="center" wrapText="1"/>
    </xf>
    <xf numFmtId="164" fontId="8" fillId="0" borderId="8" xfId="1" applyNumberFormat="1" applyFont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164" fontId="8" fillId="2" borderId="24" xfId="5" applyNumberFormat="1" applyFont="1" applyFill="1" applyBorder="1" applyAlignment="1">
      <alignment vertical="center" wrapText="1"/>
    </xf>
    <xf numFmtId="164" fontId="8" fillId="0" borderId="25" xfId="1" applyNumberFormat="1" applyFont="1" applyBorder="1" applyAlignment="1">
      <alignment vertical="center" wrapText="1"/>
    </xf>
    <xf numFmtId="164" fontId="8" fillId="0" borderId="31" xfId="1" applyNumberFormat="1" applyFont="1" applyBorder="1" applyAlignment="1">
      <alignment vertical="center" wrapText="1"/>
    </xf>
    <xf numFmtId="164" fontId="8" fillId="0" borderId="24" xfId="1" applyNumberFormat="1" applyFont="1" applyBorder="1" applyAlignment="1">
      <alignment vertical="center" wrapText="1"/>
    </xf>
    <xf numFmtId="43" fontId="9" fillId="5" borderId="17" xfId="1" applyFont="1" applyFill="1" applyBorder="1" applyAlignment="1">
      <alignment vertical="center" wrapText="1"/>
    </xf>
    <xf numFmtId="43" fontId="9" fillId="5" borderId="34" xfId="1" applyFont="1" applyFill="1" applyBorder="1" applyAlignment="1">
      <alignment vertical="center" wrapText="1"/>
    </xf>
    <xf numFmtId="164" fontId="9" fillId="5" borderId="44" xfId="1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9" fontId="9" fillId="5" borderId="34" xfId="2" applyFont="1" applyFill="1" applyBorder="1" applyAlignment="1">
      <alignment vertical="center" wrapText="1"/>
    </xf>
    <xf numFmtId="9" fontId="9" fillId="6" borderId="38" xfId="2" applyFont="1" applyFill="1" applyBorder="1" applyAlignment="1">
      <alignment vertical="center" wrapText="1"/>
    </xf>
    <xf numFmtId="9" fontId="9" fillId="6" borderId="34" xfId="2" applyFont="1" applyFill="1" applyBorder="1" applyAlignment="1">
      <alignment vertical="center" wrapText="1"/>
    </xf>
    <xf numFmtId="9" fontId="9" fillId="5" borderId="38" xfId="2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9" fillId="11" borderId="45" xfId="0" applyFont="1" applyFill="1" applyBorder="1" applyAlignment="1">
      <alignment horizontal="center" vertical="center" wrapText="1"/>
    </xf>
    <xf numFmtId="164" fontId="9" fillId="9" borderId="8" xfId="0" applyNumberFormat="1" applyFont="1" applyFill="1" applyBorder="1" applyAlignment="1">
      <alignment vertical="center" wrapText="1"/>
    </xf>
    <xf numFmtId="164" fontId="9" fillId="9" borderId="28" xfId="1" applyNumberFormat="1" applyFont="1" applyFill="1" applyBorder="1" applyAlignment="1">
      <alignment vertical="center" wrapText="1"/>
    </xf>
    <xf numFmtId="0" fontId="5" fillId="11" borderId="5" xfId="0" applyFont="1" applyFill="1" applyBorder="1" applyAlignment="1">
      <alignment horizontal="center" vertical="center" wrapText="1"/>
    </xf>
    <xf numFmtId="164" fontId="6" fillId="0" borderId="16" xfId="1" applyNumberFormat="1" applyFont="1" applyBorder="1" applyAlignment="1">
      <alignment vertical="center" wrapText="1"/>
    </xf>
    <xf numFmtId="0" fontId="5" fillId="11" borderId="17" xfId="0" applyFont="1" applyFill="1" applyBorder="1" applyAlignment="1">
      <alignment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164" fontId="9" fillId="9" borderId="32" xfId="0" applyNumberFormat="1" applyFont="1" applyFill="1" applyBorder="1" applyAlignment="1">
      <alignment vertical="center" wrapText="1"/>
    </xf>
    <xf numFmtId="164" fontId="9" fillId="9" borderId="22" xfId="0" applyNumberFormat="1" applyFont="1" applyFill="1" applyBorder="1" applyAlignment="1">
      <alignment vertical="center" wrapText="1"/>
    </xf>
    <xf numFmtId="164" fontId="9" fillId="9" borderId="12" xfId="0" applyNumberFormat="1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4" fontId="5" fillId="0" borderId="16" xfId="1" applyNumberFormat="1" applyFont="1" applyBorder="1" applyAlignment="1">
      <alignment vertical="center" wrapText="1"/>
    </xf>
    <xf numFmtId="164" fontId="5" fillId="6" borderId="42" xfId="1" applyNumberFormat="1" applyFont="1" applyFill="1" applyBorder="1" applyAlignment="1">
      <alignment horizontal="center" vertical="center" wrapText="1"/>
    </xf>
    <xf numFmtId="164" fontId="5" fillId="9" borderId="40" xfId="0" applyNumberFormat="1" applyFont="1" applyFill="1" applyBorder="1" applyAlignment="1">
      <alignment horizontal="center"/>
    </xf>
    <xf numFmtId="164" fontId="5" fillId="9" borderId="28" xfId="0" applyNumberFormat="1" applyFont="1" applyFill="1" applyBorder="1"/>
    <xf numFmtId="164" fontId="5" fillId="6" borderId="41" xfId="1" applyNumberFormat="1" applyFont="1" applyFill="1" applyBorder="1" applyAlignment="1">
      <alignment horizontal="center" vertical="center" wrapText="1"/>
    </xf>
    <xf numFmtId="164" fontId="5" fillId="9" borderId="11" xfId="0" applyNumberFormat="1" applyFont="1" applyFill="1" applyBorder="1" applyAlignment="1">
      <alignment horizontal="center"/>
    </xf>
    <xf numFmtId="164" fontId="5" fillId="4" borderId="20" xfId="1" applyNumberFormat="1" applyFont="1" applyFill="1" applyBorder="1" applyAlignment="1">
      <alignment horizontal="center" vertical="center" wrapText="1"/>
    </xf>
    <xf numFmtId="164" fontId="8" fillId="2" borderId="37" xfId="1" applyNumberFormat="1" applyFont="1" applyFill="1" applyBorder="1" applyAlignment="1">
      <alignment vertical="center" wrapText="1"/>
    </xf>
    <xf numFmtId="164" fontId="9" fillId="9" borderId="22" xfId="1" applyNumberFormat="1" applyFont="1" applyFill="1" applyBorder="1" applyAlignment="1">
      <alignment vertical="center" wrapText="1"/>
    </xf>
    <xf numFmtId="164" fontId="9" fillId="9" borderId="19" xfId="1" applyNumberFormat="1" applyFont="1" applyFill="1" applyBorder="1" applyAlignment="1">
      <alignment vertical="center" wrapText="1"/>
    </xf>
    <xf numFmtId="164" fontId="8" fillId="3" borderId="0" xfId="1" applyNumberFormat="1" applyFont="1" applyFill="1" applyBorder="1" applyAlignment="1">
      <alignment vertical="center" wrapText="1"/>
    </xf>
    <xf numFmtId="164" fontId="8" fillId="0" borderId="0" xfId="1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2" xfId="1" applyNumberFormat="1" applyFont="1" applyBorder="1" applyAlignment="1">
      <alignment vertical="center" wrapText="1"/>
    </xf>
    <xf numFmtId="164" fontId="5" fillId="0" borderId="3" xfId="1" applyNumberFormat="1" applyFont="1" applyBorder="1" applyAlignment="1">
      <alignment vertical="center" wrapText="1"/>
    </xf>
    <xf numFmtId="164" fontId="5" fillId="0" borderId="28" xfId="1" applyNumberFormat="1" applyFont="1" applyBorder="1" applyAlignment="1">
      <alignment vertical="center" wrapText="1"/>
    </xf>
    <xf numFmtId="164" fontId="5" fillId="0" borderId="8" xfId="1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6" fillId="0" borderId="2" xfId="1" applyNumberFormat="1" applyFont="1" applyBorder="1" applyAlignment="1">
      <alignment vertical="center" wrapText="1"/>
    </xf>
    <xf numFmtId="164" fontId="6" fillId="0" borderId="3" xfId="1" applyNumberFormat="1" applyFont="1" applyBorder="1" applyAlignment="1">
      <alignment vertical="center" wrapText="1"/>
    </xf>
    <xf numFmtId="164" fontId="6" fillId="0" borderId="28" xfId="1" applyNumberFormat="1" applyFont="1" applyBorder="1" applyAlignment="1">
      <alignment vertical="center" wrapText="1"/>
    </xf>
    <xf numFmtId="164" fontId="6" fillId="0" borderId="8" xfId="1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15" xfId="1" applyNumberFormat="1" applyFont="1" applyBorder="1" applyAlignment="1">
      <alignment vertical="center" wrapText="1"/>
    </xf>
    <xf numFmtId="164" fontId="6" fillId="0" borderId="25" xfId="1" applyNumberFormat="1" applyFont="1" applyBorder="1" applyAlignment="1">
      <alignment vertical="center" wrapText="1"/>
    </xf>
    <xf numFmtId="164" fontId="6" fillId="0" borderId="31" xfId="1" applyNumberFormat="1" applyFont="1" applyBorder="1" applyAlignment="1">
      <alignment vertical="center" wrapText="1"/>
    </xf>
    <xf numFmtId="164" fontId="6" fillId="0" borderId="24" xfId="1" applyNumberFormat="1" applyFont="1" applyBorder="1" applyAlignment="1">
      <alignment vertical="center" wrapText="1"/>
    </xf>
    <xf numFmtId="164" fontId="5" fillId="0" borderId="15" xfId="1" applyNumberFormat="1" applyFont="1" applyBorder="1" applyAlignment="1">
      <alignment vertical="center" wrapText="1"/>
    </xf>
    <xf numFmtId="164" fontId="5" fillId="0" borderId="25" xfId="1" applyNumberFormat="1" applyFont="1" applyBorder="1" applyAlignment="1">
      <alignment vertical="center" wrapText="1"/>
    </xf>
    <xf numFmtId="164" fontId="5" fillId="0" borderId="31" xfId="1" applyNumberFormat="1" applyFont="1" applyBorder="1" applyAlignment="1">
      <alignment vertical="center" wrapText="1"/>
    </xf>
    <xf numFmtId="164" fontId="5" fillId="0" borderId="24" xfId="1" applyNumberFormat="1" applyFont="1" applyBorder="1" applyAlignment="1">
      <alignment vertical="center" wrapText="1"/>
    </xf>
    <xf numFmtId="164" fontId="5" fillId="7" borderId="11" xfId="1" applyNumberFormat="1" applyFont="1" applyFill="1" applyBorder="1" applyAlignment="1">
      <alignment wrapText="1"/>
    </xf>
    <xf numFmtId="164" fontId="5" fillId="7" borderId="29" xfId="1" applyNumberFormat="1" applyFont="1" applyFill="1" applyBorder="1" applyAlignment="1">
      <alignment wrapText="1"/>
    </xf>
    <xf numFmtId="164" fontId="5" fillId="7" borderId="14" xfId="1" applyNumberFormat="1" applyFont="1" applyFill="1" applyBorder="1" applyAlignment="1">
      <alignment wrapText="1"/>
    </xf>
    <xf numFmtId="164" fontId="5" fillId="0" borderId="0" xfId="0" applyNumberFormat="1" applyFont="1" applyAlignment="1">
      <alignment wrapText="1"/>
    </xf>
    <xf numFmtId="0" fontId="9" fillId="9" borderId="6" xfId="6" applyFont="1" applyFill="1" applyBorder="1" applyAlignment="1">
      <alignment horizontal="left" vertical="center" wrapText="1"/>
    </xf>
    <xf numFmtId="164" fontId="9" fillId="9" borderId="3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wrapText="1"/>
    </xf>
    <xf numFmtId="9" fontId="5" fillId="3" borderId="0" xfId="2" applyFont="1" applyFill="1" applyBorder="1" applyAlignment="1">
      <alignment horizontal="center" wrapText="1"/>
    </xf>
    <xf numFmtId="164" fontId="5" fillId="3" borderId="0" xfId="0" applyNumberFormat="1" applyFont="1" applyFill="1" applyAlignment="1">
      <alignment wrapText="1"/>
    </xf>
    <xf numFmtId="0" fontId="5" fillId="3" borderId="8" xfId="0" applyFont="1" applyFill="1" applyBorder="1" applyAlignment="1">
      <alignment horizontal="center" vertical="center" wrapText="1"/>
    </xf>
    <xf numFmtId="164" fontId="9" fillId="9" borderId="21" xfId="0" applyNumberFormat="1" applyFont="1" applyFill="1" applyBorder="1" applyAlignment="1">
      <alignment vertical="center" wrapText="1"/>
    </xf>
    <xf numFmtId="164" fontId="9" fillId="9" borderId="9" xfId="0" applyNumberFormat="1" applyFont="1" applyFill="1" applyBorder="1" applyAlignment="1">
      <alignment vertical="center" wrapText="1"/>
    </xf>
    <xf numFmtId="0" fontId="9" fillId="9" borderId="1" xfId="9" applyFont="1" applyFill="1" applyBorder="1" applyAlignment="1">
      <alignment vertical="center" wrapText="1"/>
    </xf>
    <xf numFmtId="164" fontId="8" fillId="3" borderId="2" xfId="1" applyNumberFormat="1" applyFont="1" applyFill="1" applyBorder="1" applyAlignment="1">
      <alignment vertical="center" wrapText="1"/>
    </xf>
    <xf numFmtId="164" fontId="8" fillId="3" borderId="3" xfId="1" applyNumberFormat="1" applyFont="1" applyFill="1" applyBorder="1" applyAlignment="1">
      <alignment vertical="center" wrapText="1"/>
    </xf>
    <xf numFmtId="164" fontId="8" fillId="3" borderId="28" xfId="1" applyNumberFormat="1" applyFont="1" applyFill="1" applyBorder="1" applyAlignment="1">
      <alignment vertical="center" wrapText="1"/>
    </xf>
    <xf numFmtId="164" fontId="8" fillId="3" borderId="8" xfId="1" applyNumberFormat="1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 wrapText="1"/>
    </xf>
    <xf numFmtId="164" fontId="5" fillId="7" borderId="30" xfId="1" applyNumberFormat="1" applyFont="1" applyFill="1" applyBorder="1" applyAlignment="1">
      <alignment wrapText="1"/>
    </xf>
    <xf numFmtId="164" fontId="6" fillId="0" borderId="0" xfId="0" applyNumberFormat="1" applyFont="1" applyAlignment="1">
      <alignment wrapText="1"/>
    </xf>
    <xf numFmtId="164" fontId="9" fillId="9" borderId="37" xfId="1" applyNumberFormat="1" applyFont="1" applyFill="1" applyBorder="1" applyAlignment="1">
      <alignment vertical="center" wrapText="1"/>
    </xf>
    <xf numFmtId="164" fontId="6" fillId="2" borderId="49" xfId="1" applyNumberFormat="1" applyFont="1" applyFill="1" applyBorder="1" applyAlignment="1">
      <alignment vertical="center" wrapText="1"/>
    </xf>
    <xf numFmtId="164" fontId="6" fillId="2" borderId="0" xfId="1" applyNumberFormat="1" applyFont="1" applyFill="1" applyBorder="1" applyAlignment="1">
      <alignment vertical="center" wrapText="1"/>
    </xf>
    <xf numFmtId="164" fontId="6" fillId="2" borderId="50" xfId="1" applyNumberFormat="1" applyFont="1" applyFill="1" applyBorder="1" applyAlignment="1">
      <alignment vertical="center" wrapText="1"/>
    </xf>
    <xf numFmtId="164" fontId="6" fillId="2" borderId="51" xfId="1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164" fontId="6" fillId="2" borderId="47" xfId="0" applyNumberFormat="1" applyFont="1" applyFill="1" applyBorder="1" applyAlignment="1">
      <alignment vertical="center" wrapText="1"/>
    </xf>
    <xf numFmtId="0" fontId="6" fillId="2" borderId="48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164" fontId="6" fillId="2" borderId="48" xfId="0" applyNumberFormat="1" applyFont="1" applyFill="1" applyBorder="1" applyAlignment="1">
      <alignment vertical="center" wrapText="1"/>
    </xf>
    <xf numFmtId="164" fontId="6" fillId="2" borderId="51" xfId="1" applyNumberFormat="1" applyFont="1" applyFill="1" applyBorder="1" applyAlignment="1">
      <alignment horizontal="center"/>
    </xf>
    <xf numFmtId="164" fontId="6" fillId="2" borderId="49" xfId="15" applyNumberFormat="1" applyFont="1" applyFill="1" applyBorder="1" applyAlignment="1">
      <alignment vertical="center" wrapText="1"/>
    </xf>
    <xf numFmtId="164" fontId="6" fillId="0" borderId="0" xfId="1" applyNumberFormat="1" applyFont="1" applyAlignment="1">
      <alignment wrapText="1"/>
    </xf>
    <xf numFmtId="0" fontId="9" fillId="0" borderId="0" xfId="0" applyFont="1" applyAlignment="1">
      <alignment horizontal="center" vertical="center"/>
    </xf>
    <xf numFmtId="1" fontId="8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wrapText="1"/>
    </xf>
    <xf numFmtId="0" fontId="15" fillId="0" borderId="0" xfId="0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vertical="center" wrapText="1"/>
    </xf>
    <xf numFmtId="43" fontId="15" fillId="0" borderId="53" xfId="1" applyFont="1" applyBorder="1" applyAlignment="1">
      <alignment vertical="center" wrapText="1"/>
    </xf>
    <xf numFmtId="164" fontId="15" fillId="0" borderId="53" xfId="0" applyNumberFormat="1" applyFont="1" applyBorder="1" applyAlignment="1">
      <alignment vertical="center" wrapText="1"/>
    </xf>
    <xf numFmtId="164" fontId="13" fillId="0" borderId="53" xfId="0" applyNumberFormat="1" applyFont="1" applyBorder="1" applyAlignment="1">
      <alignment vertical="center" wrapText="1"/>
    </xf>
    <xf numFmtId="164" fontId="13" fillId="0" borderId="53" xfId="1" applyNumberFormat="1" applyFont="1" applyBorder="1" applyAlignment="1">
      <alignment vertical="center" wrapText="1"/>
    </xf>
    <xf numFmtId="0" fontId="13" fillId="0" borderId="53" xfId="0" applyFont="1" applyBorder="1" applyAlignment="1">
      <alignment horizontal="right" vertical="center"/>
    </xf>
    <xf numFmtId="9" fontId="13" fillId="0" borderId="53" xfId="2" applyFont="1" applyBorder="1" applyAlignment="1">
      <alignment vertical="center" wrapText="1"/>
    </xf>
    <xf numFmtId="6" fontId="8" fillId="0" borderId="0" xfId="0" applyNumberFormat="1" applyFont="1" applyAlignment="1">
      <alignment vertical="center" wrapText="1"/>
    </xf>
    <xf numFmtId="6" fontId="8" fillId="2" borderId="0" xfId="0" applyNumberFormat="1" applyFont="1" applyFill="1" applyAlignment="1">
      <alignment vertical="center" wrapText="1"/>
    </xf>
    <xf numFmtId="0" fontId="8" fillId="2" borderId="27" xfId="5" applyFont="1" applyFill="1" applyBorder="1" applyAlignment="1">
      <alignment horizontal="left" vertical="center" wrapText="1"/>
    </xf>
    <xf numFmtId="164" fontId="9" fillId="9" borderId="21" xfId="1" applyNumberFormat="1" applyFont="1" applyFill="1" applyBorder="1" applyAlignment="1">
      <alignment vertical="center" wrapText="1"/>
    </xf>
    <xf numFmtId="164" fontId="9" fillId="9" borderId="54" xfId="1" applyNumberFormat="1" applyFont="1" applyFill="1" applyBorder="1" applyAlignment="1">
      <alignment vertical="center" wrapText="1"/>
    </xf>
    <xf numFmtId="0" fontId="8" fillId="2" borderId="27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16" xfId="5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9" fillId="4" borderId="42" xfId="1" applyNumberFormat="1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164" fontId="9" fillId="9" borderId="30" xfId="0" applyNumberFormat="1" applyFont="1" applyFill="1" applyBorder="1" applyAlignment="1">
      <alignment vertical="center" wrapText="1"/>
    </xf>
    <xf numFmtId="43" fontId="9" fillId="5" borderId="41" xfId="1" applyFont="1" applyFill="1" applyBorder="1" applyAlignment="1">
      <alignment vertical="center" wrapText="1"/>
    </xf>
    <xf numFmtId="164" fontId="8" fillId="3" borderId="21" xfId="1" applyNumberFormat="1" applyFont="1" applyFill="1" applyBorder="1" applyAlignment="1">
      <alignment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8" fillId="2" borderId="1" xfId="5" applyFont="1" applyFill="1" applyBorder="1" applyAlignment="1">
      <alignment horizontal="left" vertical="center" wrapText="1"/>
    </xf>
    <xf numFmtId="0" fontId="8" fillId="2" borderId="2" xfId="5" applyFont="1" applyFill="1" applyBorder="1" applyAlignment="1">
      <alignment horizontal="left" vertical="center" wrapText="1"/>
    </xf>
    <xf numFmtId="6" fontId="12" fillId="0" borderId="1" xfId="0" applyNumberFormat="1" applyFont="1" applyBorder="1" applyAlignment="1">
      <alignment horizontal="right" vertical="center" wrapText="1"/>
    </xf>
    <xf numFmtId="5" fontId="8" fillId="2" borderId="1" xfId="3" applyNumberFormat="1" applyFont="1" applyFill="1" applyBorder="1" applyAlignment="1">
      <alignment vertical="center" wrapText="1"/>
    </xf>
    <xf numFmtId="0" fontId="8" fillId="2" borderId="1" xfId="5" applyFont="1" applyFill="1" applyBorder="1" applyAlignment="1">
      <alignment horizontal="center" vertical="center" wrapText="1"/>
    </xf>
    <xf numFmtId="5" fontId="8" fillId="2" borderId="1" xfId="5" applyNumberFormat="1" applyFont="1" applyFill="1" applyBorder="1" applyAlignment="1">
      <alignment vertical="center" wrapText="1"/>
    </xf>
    <xf numFmtId="0" fontId="8" fillId="2" borderId="56" xfId="5" applyFont="1" applyFill="1" applyBorder="1" applyAlignment="1">
      <alignment horizontal="left" vertical="center" wrapText="1"/>
    </xf>
    <xf numFmtId="5" fontId="8" fillId="2" borderId="16" xfId="5" applyNumberFormat="1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9" fillId="9" borderId="1" xfId="9" applyFont="1" applyFill="1" applyBorder="1" applyAlignment="1">
      <alignment horizontal="right" vertical="center" wrapText="1"/>
    </xf>
    <xf numFmtId="0" fontId="9" fillId="9" borderId="2" xfId="9" applyFont="1" applyFill="1" applyBorder="1" applyAlignment="1">
      <alignment vertical="center" wrapText="1"/>
    </xf>
    <xf numFmtId="0" fontId="8" fillId="2" borderId="15" xfId="5" applyFont="1" applyFill="1" applyBorder="1" applyAlignment="1">
      <alignment horizontal="left" vertical="center" wrapText="1"/>
    </xf>
    <xf numFmtId="0" fontId="8" fillId="2" borderId="16" xfId="8" applyFont="1" applyFill="1" applyBorder="1" applyAlignment="1">
      <alignment horizontal="center" vertical="center" wrapText="1"/>
    </xf>
    <xf numFmtId="6" fontId="12" fillId="0" borderId="16" xfId="0" applyNumberFormat="1" applyFont="1" applyBorder="1" applyAlignment="1">
      <alignment horizontal="right" vertical="center" wrapText="1"/>
    </xf>
    <xf numFmtId="0" fontId="9" fillId="9" borderId="7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5" fillId="11" borderId="1" xfId="0" applyNumberFormat="1" applyFont="1" applyFill="1" applyBorder="1" applyAlignment="1">
      <alignment horizontal="left" vertical="center" wrapText="1"/>
    </xf>
    <xf numFmtId="165" fontId="5" fillId="11" borderId="1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" xfId="16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horizontal="right" vertical="center" wrapText="1"/>
    </xf>
    <xf numFmtId="165" fontId="5" fillId="11" borderId="46" xfId="1" applyNumberFormat="1" applyFont="1" applyFill="1" applyBorder="1" applyAlignment="1">
      <alignment horizontal="right" vertical="center" wrapText="1"/>
    </xf>
    <xf numFmtId="164" fontId="6" fillId="2" borderId="49" xfId="1" applyNumberFormat="1" applyFont="1" applyFill="1" applyBorder="1" applyAlignment="1">
      <alignment horizontal="center"/>
    </xf>
    <xf numFmtId="164" fontId="6" fillId="2" borderId="48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4" fontId="6" fillId="2" borderId="47" xfId="1" applyNumberFormat="1" applyFont="1" applyFill="1" applyBorder="1" applyAlignment="1">
      <alignment horizontal="center"/>
    </xf>
    <xf numFmtId="165" fontId="6" fillId="3" borderId="1" xfId="1" applyNumberFormat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horizontal="right" vertical="center" wrapText="1"/>
    </xf>
    <xf numFmtId="165" fontId="5" fillId="11" borderId="18" xfId="1" applyNumberFormat="1" applyFont="1" applyFill="1" applyBorder="1" applyAlignment="1">
      <alignment horizontal="right" vertical="center" wrapText="1"/>
    </xf>
    <xf numFmtId="0" fontId="10" fillId="0" borderId="40" xfId="0" applyFont="1" applyBorder="1" applyAlignment="1">
      <alignment vertical="center" wrapText="1"/>
    </xf>
    <xf numFmtId="165" fontId="5" fillId="0" borderId="29" xfId="1" applyNumberFormat="1" applyFont="1" applyBorder="1" applyAlignment="1">
      <alignment vertical="center" wrapText="1"/>
    </xf>
    <xf numFmtId="165" fontId="5" fillId="0" borderId="12" xfId="1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5" fontId="6" fillId="0" borderId="3" xfId="1" applyNumberFormat="1" applyFont="1" applyBorder="1" applyAlignment="1">
      <alignment vertical="center" wrapText="1"/>
    </xf>
    <xf numFmtId="0" fontId="5" fillId="11" borderId="2" xfId="0" applyFont="1" applyFill="1" applyBorder="1" applyAlignment="1">
      <alignment horizontal="left" vertical="center" wrapText="1"/>
    </xf>
    <xf numFmtId="165" fontId="5" fillId="11" borderId="3" xfId="0" applyNumberFormat="1" applyFont="1" applyFill="1" applyBorder="1" applyAlignment="1">
      <alignment horizontal="center" vertical="center" wrapText="1"/>
    </xf>
    <xf numFmtId="165" fontId="5" fillId="11" borderId="3" xfId="0" applyNumberFormat="1" applyFont="1" applyFill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5" fontId="6" fillId="3" borderId="3" xfId="1" applyNumberFormat="1" applyFont="1" applyFill="1" applyBorder="1" applyAlignment="1">
      <alignment horizontal="right" vertical="center" wrapText="1"/>
    </xf>
    <xf numFmtId="0" fontId="6" fillId="2" borderId="2" xfId="17" applyFont="1" applyFill="1" applyBorder="1" applyAlignment="1">
      <alignment vertical="center" wrapText="1"/>
    </xf>
    <xf numFmtId="0" fontId="6" fillId="2" borderId="1" xfId="17" applyFont="1" applyFill="1" applyBorder="1" applyAlignment="1">
      <alignment vertical="center" wrapText="1"/>
    </xf>
    <xf numFmtId="0" fontId="6" fillId="2" borderId="2" xfId="17" applyFont="1" applyFill="1" applyBorder="1" applyAlignment="1">
      <alignment horizontal="left" vertical="center" wrapText="1"/>
    </xf>
    <xf numFmtId="0" fontId="6" fillId="2" borderId="1" xfId="17" applyFont="1" applyFill="1" applyBorder="1" applyAlignment="1">
      <alignment horizontal="left" vertical="center" wrapText="1"/>
    </xf>
    <xf numFmtId="164" fontId="5" fillId="9" borderId="55" xfId="0" applyNumberFormat="1" applyFont="1" applyFill="1" applyBorder="1"/>
    <xf numFmtId="0" fontId="6" fillId="10" borderId="24" xfId="0" applyFont="1" applyFill="1" applyBorder="1" applyAlignment="1">
      <alignment horizontal="center" vertical="center" wrapText="1"/>
    </xf>
    <xf numFmtId="164" fontId="5" fillId="9" borderId="14" xfId="0" applyNumberFormat="1" applyFont="1" applyFill="1" applyBorder="1"/>
    <xf numFmtId="164" fontId="5" fillId="9" borderId="22" xfId="0" applyNumberFormat="1" applyFont="1" applyFill="1" applyBorder="1"/>
    <xf numFmtId="0" fontId="9" fillId="9" borderId="14" xfId="0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vertical="center" wrapText="1"/>
    </xf>
    <xf numFmtId="0" fontId="9" fillId="9" borderId="8" xfId="0" applyFont="1" applyFill="1" applyBorder="1" applyAlignment="1">
      <alignment horizontal="center" vertical="center" wrapText="1"/>
    </xf>
    <xf numFmtId="5" fontId="8" fillId="2" borderId="28" xfId="3" applyNumberFormat="1" applyFont="1" applyFill="1" applyBorder="1" applyAlignment="1">
      <alignment vertical="center" wrapText="1"/>
    </xf>
    <xf numFmtId="164" fontId="9" fillId="9" borderId="28" xfId="0" applyNumberFormat="1" applyFont="1" applyFill="1" applyBorder="1" applyAlignment="1">
      <alignment vertical="center" wrapText="1"/>
    </xf>
    <xf numFmtId="164" fontId="9" fillId="4" borderId="26" xfId="1" applyNumberFormat="1" applyFont="1" applyFill="1" applyBorder="1" applyAlignment="1">
      <alignment horizontal="left" vertical="center" wrapText="1"/>
    </xf>
    <xf numFmtId="5" fontId="8" fillId="2" borderId="19" xfId="3" applyNumberFormat="1" applyFont="1" applyFill="1" applyBorder="1" applyAlignment="1">
      <alignment vertical="center" wrapText="1"/>
    </xf>
    <xf numFmtId="164" fontId="9" fillId="9" borderId="19" xfId="0" applyNumberFormat="1" applyFont="1" applyFill="1" applyBorder="1" applyAlignment="1">
      <alignment vertical="center" wrapText="1"/>
    </xf>
    <xf numFmtId="164" fontId="8" fillId="2" borderId="8" xfId="5" applyNumberFormat="1" applyFont="1" applyFill="1" applyBorder="1" applyAlignment="1">
      <alignment vertical="center" wrapText="1"/>
    </xf>
    <xf numFmtId="5" fontId="8" fillId="2" borderId="23" xfId="3" applyNumberFormat="1" applyFont="1" applyFill="1" applyBorder="1" applyAlignment="1">
      <alignment vertical="center" wrapText="1"/>
    </xf>
    <xf numFmtId="164" fontId="8" fillId="2" borderId="24" xfId="1" applyNumberFormat="1" applyFont="1" applyFill="1" applyBorder="1" applyAlignment="1">
      <alignment vertical="center" wrapText="1"/>
    </xf>
    <xf numFmtId="0" fontId="9" fillId="9" borderId="8" xfId="9" applyFont="1" applyFill="1" applyBorder="1" applyAlignment="1">
      <alignment vertical="center" wrapText="1"/>
    </xf>
    <xf numFmtId="5" fontId="8" fillId="2" borderId="31" xfId="3" applyNumberFormat="1" applyFont="1" applyFill="1" applyBorder="1" applyAlignment="1">
      <alignment vertical="center" wrapText="1"/>
    </xf>
    <xf numFmtId="164" fontId="8" fillId="2" borderId="28" xfId="8" applyNumberFormat="1" applyFont="1" applyFill="1" applyBorder="1" applyAlignment="1">
      <alignment vertical="center" wrapText="1"/>
    </xf>
    <xf numFmtId="5" fontId="8" fillId="2" borderId="37" xfId="3" applyNumberFormat="1" applyFont="1" applyFill="1" applyBorder="1" applyAlignment="1">
      <alignment vertical="center" wrapText="1"/>
    </xf>
    <xf numFmtId="164" fontId="8" fillId="2" borderId="19" xfId="5" applyNumberFormat="1" applyFont="1" applyFill="1" applyBorder="1" applyAlignment="1">
      <alignment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6" fillId="2" borderId="24" xfId="15" applyFont="1" applyFill="1" applyBorder="1" applyAlignment="1">
      <alignment wrapText="1"/>
    </xf>
    <xf numFmtId="5" fontId="9" fillId="9" borderId="57" xfId="0" applyNumberFormat="1" applyFont="1" applyFill="1" applyBorder="1" applyAlignment="1">
      <alignment vertical="center" wrapText="1"/>
    </xf>
    <xf numFmtId="6" fontId="12" fillId="0" borderId="28" xfId="0" applyNumberFormat="1" applyFont="1" applyBorder="1" applyAlignment="1">
      <alignment horizontal="right" vertical="center" wrapText="1"/>
    </xf>
    <xf numFmtId="5" fontId="9" fillId="9" borderId="28" xfId="0" applyNumberFormat="1" applyFont="1" applyFill="1" applyBorder="1" applyAlignment="1">
      <alignment vertical="center" wrapText="1"/>
    </xf>
    <xf numFmtId="6" fontId="12" fillId="0" borderId="31" xfId="0" applyNumberFormat="1" applyFont="1" applyBorder="1" applyAlignment="1">
      <alignment horizontal="right" vertical="center" wrapText="1"/>
    </xf>
    <xf numFmtId="5" fontId="9" fillId="12" borderId="41" xfId="0" applyNumberFormat="1" applyFont="1" applyFill="1" applyBorder="1" applyAlignment="1">
      <alignment vertical="center" wrapText="1"/>
    </xf>
    <xf numFmtId="5" fontId="9" fillId="9" borderId="55" xfId="0" applyNumberFormat="1" applyFont="1" applyFill="1" applyBorder="1" applyAlignment="1">
      <alignment vertical="center" wrapText="1"/>
    </xf>
    <xf numFmtId="6" fontId="12" fillId="0" borderId="19" xfId="0" applyNumberFormat="1" applyFont="1" applyBorder="1" applyAlignment="1">
      <alignment horizontal="right" vertical="center" wrapText="1"/>
    </xf>
    <xf numFmtId="5" fontId="9" fillId="9" borderId="19" xfId="0" applyNumberFormat="1" applyFont="1" applyFill="1" applyBorder="1" applyAlignment="1">
      <alignment vertical="center" wrapText="1"/>
    </xf>
    <xf numFmtId="6" fontId="12" fillId="0" borderId="37" xfId="0" applyNumberFormat="1" applyFont="1" applyBorder="1" applyAlignment="1">
      <alignment horizontal="right" vertical="center" wrapText="1"/>
    </xf>
    <xf numFmtId="5" fontId="9" fillId="12" borderId="20" xfId="0" applyNumberFormat="1" applyFont="1" applyFill="1" applyBorder="1" applyAlignment="1">
      <alignment vertical="center" wrapText="1"/>
    </xf>
    <xf numFmtId="5" fontId="9" fillId="9" borderId="9" xfId="0" applyNumberFormat="1" applyFont="1" applyFill="1" applyBorder="1" applyAlignment="1">
      <alignment vertical="center" wrapText="1"/>
    </xf>
    <xf numFmtId="5" fontId="9" fillId="9" borderId="8" xfId="0" applyNumberFormat="1" applyFont="1" applyFill="1" applyBorder="1" applyAlignment="1">
      <alignment vertical="center" wrapText="1"/>
    </xf>
    <xf numFmtId="164" fontId="8" fillId="2" borderId="8" xfId="8" applyNumberFormat="1" applyFont="1" applyFill="1" applyBorder="1" applyAlignment="1">
      <alignment vertical="center" wrapText="1"/>
    </xf>
    <xf numFmtId="164" fontId="6" fillId="2" borderId="24" xfId="15" applyNumberFormat="1" applyFont="1" applyFill="1" applyBorder="1" applyAlignment="1">
      <alignment wrapText="1"/>
    </xf>
    <xf numFmtId="5" fontId="9" fillId="12" borderId="42" xfId="0" applyNumberFormat="1" applyFont="1" applyFill="1" applyBorder="1" applyAlignment="1">
      <alignment vertical="center" wrapText="1"/>
    </xf>
    <xf numFmtId="165" fontId="5" fillId="9" borderId="1" xfId="0" applyNumberFormat="1" applyFont="1" applyFill="1" applyBorder="1" applyAlignment="1">
      <alignment horizontal="center" vertical="center" wrapText="1"/>
    </xf>
    <xf numFmtId="165" fontId="6" fillId="3" borderId="8" xfId="1" applyNumberFormat="1" applyFont="1" applyFill="1" applyBorder="1" applyAlignment="1">
      <alignment horizontal="right" vertical="center" wrapText="1"/>
    </xf>
    <xf numFmtId="165" fontId="6" fillId="3" borderId="19" xfId="1" applyNumberFormat="1" applyFont="1" applyFill="1" applyBorder="1" applyAlignment="1">
      <alignment horizontal="right" vertical="center" wrapText="1"/>
    </xf>
    <xf numFmtId="165" fontId="6" fillId="3" borderId="2" xfId="1" applyNumberFormat="1" applyFont="1" applyFill="1" applyBorder="1" applyAlignment="1">
      <alignment horizontal="right" vertical="center" wrapText="1"/>
    </xf>
    <xf numFmtId="165" fontId="5" fillId="9" borderId="1" xfId="0" applyNumberFormat="1" applyFont="1" applyFill="1" applyBorder="1" applyAlignment="1">
      <alignment horizontal="right" vertical="center" wrapText="1"/>
    </xf>
    <xf numFmtId="165" fontId="5" fillId="9" borderId="19" xfId="0" applyNumberFormat="1" applyFont="1" applyFill="1" applyBorder="1" applyAlignment="1">
      <alignment horizontal="right"/>
    </xf>
    <xf numFmtId="165" fontId="5" fillId="9" borderId="2" xfId="0" applyNumberFormat="1" applyFont="1" applyFill="1" applyBorder="1" applyAlignment="1">
      <alignment horizontal="right"/>
    </xf>
    <xf numFmtId="165" fontId="5" fillId="9" borderId="8" xfId="0" applyNumberFormat="1" applyFont="1" applyFill="1" applyBorder="1" applyAlignment="1">
      <alignment horizontal="right"/>
    </xf>
    <xf numFmtId="165" fontId="6" fillId="2" borderId="1" xfId="1" applyNumberFormat="1" applyFont="1" applyFill="1" applyBorder="1" applyAlignment="1">
      <alignment horizontal="right" vertical="center"/>
    </xf>
    <xf numFmtId="165" fontId="6" fillId="2" borderId="8" xfId="17" applyNumberFormat="1" applyFont="1" applyFill="1" applyBorder="1" applyAlignment="1">
      <alignment horizontal="right" vertical="center"/>
    </xf>
    <xf numFmtId="165" fontId="6" fillId="2" borderId="19" xfId="17" applyNumberFormat="1" applyFont="1" applyFill="1" applyBorder="1" applyAlignment="1">
      <alignment horizontal="right" vertical="center"/>
    </xf>
    <xf numFmtId="165" fontId="6" fillId="2" borderId="2" xfId="17" applyNumberFormat="1" applyFont="1" applyFill="1" applyBorder="1" applyAlignment="1">
      <alignment horizontal="right" vertical="center"/>
    </xf>
    <xf numFmtId="165" fontId="6" fillId="2" borderId="19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vertical="center"/>
    </xf>
    <xf numFmtId="165" fontId="6" fillId="2" borderId="8" xfId="17" applyNumberFormat="1" applyFont="1" applyFill="1" applyBorder="1" applyAlignment="1">
      <alignment vertical="center"/>
    </xf>
    <xf numFmtId="165" fontId="6" fillId="2" borderId="19" xfId="17" applyNumberFormat="1" applyFont="1" applyFill="1" applyBorder="1" applyAlignment="1">
      <alignment vertical="center"/>
    </xf>
    <xf numFmtId="165" fontId="6" fillId="2" borderId="2" xfId="17" applyNumberFormat="1" applyFont="1" applyFill="1" applyBorder="1" applyAlignment="1">
      <alignment vertical="center"/>
    </xf>
    <xf numFmtId="165" fontId="6" fillId="2" borderId="19" xfId="1" applyNumberFormat="1" applyFont="1" applyFill="1" applyBorder="1" applyAlignment="1">
      <alignment vertical="center" wrapText="1"/>
    </xf>
    <xf numFmtId="165" fontId="5" fillId="9" borderId="19" xfId="0" applyNumberFormat="1" applyFont="1" applyFill="1" applyBorder="1" applyAlignment="1">
      <alignment vertical="center"/>
    </xf>
    <xf numFmtId="165" fontId="5" fillId="9" borderId="2" xfId="0" applyNumberFormat="1" applyFont="1" applyFill="1" applyBorder="1" applyAlignment="1">
      <alignment vertical="center"/>
    </xf>
    <xf numFmtId="165" fontId="5" fillId="9" borderId="8" xfId="0" applyNumberFormat="1" applyFont="1" applyFill="1" applyBorder="1" applyAlignment="1">
      <alignment vertical="center"/>
    </xf>
    <xf numFmtId="3" fontId="5" fillId="9" borderId="8" xfId="0" applyNumberFormat="1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center" vertical="center" wrapText="1"/>
    </xf>
    <xf numFmtId="3" fontId="6" fillId="2" borderId="8" xfId="17" applyNumberFormat="1" applyFont="1" applyFill="1" applyBorder="1" applyAlignment="1">
      <alignment horizontal="center" vertical="center"/>
    </xf>
    <xf numFmtId="6" fontId="16" fillId="0" borderId="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wrapText="1"/>
    </xf>
    <xf numFmtId="5" fontId="5" fillId="11" borderId="17" xfId="1" applyNumberFormat="1" applyFont="1" applyFill="1" applyBorder="1" applyAlignment="1">
      <alignment horizontal="center" vertical="center" wrapText="1"/>
    </xf>
    <xf numFmtId="5" fontId="5" fillId="11" borderId="35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0" fontId="5" fillId="8" borderId="1" xfId="2" applyNumberFormat="1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wrapText="1"/>
    </xf>
    <xf numFmtId="0" fontId="5" fillId="5" borderId="43" xfId="0" applyFont="1" applyFill="1" applyBorder="1" applyAlignment="1">
      <alignment horizontal="center" wrapText="1"/>
    </xf>
    <xf numFmtId="0" fontId="5" fillId="6" borderId="32" xfId="0" applyFont="1" applyFill="1" applyBorder="1" applyAlignment="1">
      <alignment horizontal="center" wrapText="1"/>
    </xf>
    <xf numFmtId="0" fontId="5" fillId="5" borderId="40" xfId="0" applyFont="1" applyFill="1" applyBorder="1" applyAlignment="1">
      <alignment horizontal="center" wrapText="1"/>
    </xf>
    <xf numFmtId="0" fontId="5" fillId="6" borderId="40" xfId="0" applyFont="1" applyFill="1" applyBorder="1" applyAlignment="1">
      <alignment horizontal="center" wrapText="1"/>
    </xf>
    <xf numFmtId="0" fontId="5" fillId="6" borderId="43" xfId="0" applyFont="1" applyFill="1" applyBorder="1" applyAlignment="1">
      <alignment horizont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164" fontId="8" fillId="4" borderId="22" xfId="1" applyNumberFormat="1" applyFont="1" applyFill="1" applyBorder="1" applyAlignment="1">
      <alignment horizontal="center" vertical="center" wrapText="1"/>
    </xf>
    <xf numFmtId="164" fontId="8" fillId="4" borderId="23" xfId="1" applyNumberFormat="1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left" vertical="center" wrapText="1"/>
    </xf>
    <xf numFmtId="0" fontId="9" fillId="12" borderId="46" xfId="0" applyFont="1" applyFill="1" applyBorder="1" applyAlignment="1">
      <alignment horizontal="left" vertical="center" wrapText="1"/>
    </xf>
    <xf numFmtId="0" fontId="9" fillId="12" borderId="42" xfId="0" applyFont="1" applyFill="1" applyBorder="1" applyAlignment="1">
      <alignment horizontal="left" vertical="center" wrapText="1"/>
    </xf>
    <xf numFmtId="0" fontId="9" fillId="11" borderId="30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left" vertical="center" wrapText="1"/>
    </xf>
    <xf numFmtId="0" fontId="9" fillId="11" borderId="4" xfId="0" applyFont="1" applyFill="1" applyBorder="1" applyAlignment="1">
      <alignment horizontal="left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46" xfId="0" applyFont="1" applyFill="1" applyBorder="1" applyAlignment="1">
      <alignment horizontal="left" vertical="center" wrapText="1"/>
    </xf>
    <xf numFmtId="0" fontId="9" fillId="4" borderId="42" xfId="0" applyFont="1" applyFill="1" applyBorder="1" applyAlignment="1">
      <alignment horizontal="left" vertical="center" wrapText="1"/>
    </xf>
    <xf numFmtId="0" fontId="9" fillId="11" borderId="22" xfId="0" applyFont="1" applyFill="1" applyBorder="1" applyAlignment="1">
      <alignment horizontal="left" vertical="center" wrapText="1"/>
    </xf>
    <xf numFmtId="0" fontId="9" fillId="11" borderId="23" xfId="0" applyFont="1" applyFill="1" applyBorder="1" applyAlignment="1">
      <alignment horizontal="left"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left" vertical="center" wrapText="1"/>
    </xf>
    <xf numFmtId="0" fontId="5" fillId="11" borderId="35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left" vertical="center" wrapText="1"/>
    </xf>
    <xf numFmtId="0" fontId="5" fillId="10" borderId="3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5" fontId="5" fillId="11" borderId="20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5" fillId="3" borderId="0" xfId="1" applyNumberFormat="1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 wrapText="1"/>
    </xf>
    <xf numFmtId="9" fontId="5" fillId="3" borderId="0" xfId="2" applyFont="1" applyFill="1" applyAlignment="1">
      <alignment vertical="center" wrapText="1"/>
    </xf>
    <xf numFmtId="9" fontId="6" fillId="3" borderId="0" xfId="2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164" fontId="6" fillId="3" borderId="0" xfId="0" applyNumberFormat="1" applyFont="1" applyFill="1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</cellXfs>
  <cellStyles count="19">
    <cellStyle name="Millares" xfId="1" builtinId="3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6" xfId="14"/>
    <cellStyle name="Normal 17" xfId="15"/>
    <cellStyle name="Normal 19" xfId="16"/>
    <cellStyle name="Normal 2" xfId="3"/>
    <cellStyle name="Normal 20" xfId="17"/>
    <cellStyle name="Normal 21" xfId="18"/>
    <cellStyle name="Normal 3" xfId="4"/>
    <cellStyle name="Normal 4" xfId="5"/>
    <cellStyle name="Normal 5" xfId="6"/>
    <cellStyle name="Normal 6" xfId="7"/>
    <cellStyle name="Normal 8" xfId="8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H28"/>
  <sheetViews>
    <sheetView tabSelected="1" topLeftCell="A4" workbookViewId="0">
      <selection activeCell="S9" sqref="S9"/>
    </sheetView>
  </sheetViews>
  <sheetFormatPr baseColWidth="10" defaultColWidth="9.140625" defaultRowHeight="15"/>
  <cols>
    <col min="1" max="1" width="56.85546875" style="10" customWidth="1"/>
    <col min="2" max="2" width="15.85546875" style="10" bestFit="1" customWidth="1"/>
    <col min="3" max="3" width="13" style="10" bestFit="1" customWidth="1"/>
    <col min="4" max="4" width="15.85546875" style="8" bestFit="1" customWidth="1"/>
    <col min="5" max="5" width="12.42578125" style="10" hidden="1" customWidth="1"/>
    <col min="6" max="7" width="9.85546875" style="10" hidden="1" customWidth="1"/>
    <col min="8" max="8" width="12.42578125" style="10" hidden="1" customWidth="1"/>
    <col min="9" max="9" width="13.42578125" style="10" hidden="1" customWidth="1"/>
    <col min="10" max="10" width="9.5703125" style="10" hidden="1" customWidth="1"/>
    <col min="11" max="11" width="11.5703125" style="10" hidden="1" customWidth="1"/>
    <col min="12" max="12" width="13.42578125" style="10" hidden="1" customWidth="1"/>
    <col min="13" max="14" width="9.5703125" style="10" hidden="1" customWidth="1"/>
    <col min="15" max="15" width="13.42578125" style="10" hidden="1" customWidth="1"/>
    <col min="16" max="16" width="9" style="10" hidden="1" customWidth="1"/>
    <col min="17" max="17" width="12.28515625" style="133" customWidth="1"/>
    <col min="18" max="18" width="12.7109375" style="133" customWidth="1"/>
    <col min="19" max="19" width="13" style="133" customWidth="1"/>
    <col min="20" max="20" width="12.28515625" style="133" bestFit="1" customWidth="1"/>
    <col min="21" max="21" width="27.28515625" style="133" customWidth="1"/>
    <col min="22" max="34" width="9.140625" style="133"/>
    <col min="35" max="16384" width="9.140625" style="10"/>
  </cols>
  <sheetData>
    <row r="1" spans="1:34" ht="33.75" customHeight="1">
      <c r="A1" s="383" t="s">
        <v>47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1:34">
      <c r="A2" s="384" t="s">
        <v>48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34" ht="15.75" thickBot="1">
      <c r="A3" s="133"/>
      <c r="B3" s="133"/>
      <c r="C3" s="133"/>
      <c r="D3" s="37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34" s="8" customFormat="1" ht="14.25">
      <c r="A4" s="310" t="s">
        <v>13</v>
      </c>
      <c r="B4" s="314" t="s">
        <v>15</v>
      </c>
      <c r="C4" s="314"/>
      <c r="D4" s="312" t="s">
        <v>10</v>
      </c>
      <c r="E4" s="315" t="s">
        <v>17</v>
      </c>
      <c r="F4" s="315"/>
      <c r="G4" s="316"/>
      <c r="H4" s="317" t="s">
        <v>18</v>
      </c>
      <c r="I4" s="317"/>
      <c r="J4" s="317"/>
      <c r="K4" s="318" t="s">
        <v>19</v>
      </c>
      <c r="L4" s="315"/>
      <c r="M4" s="316"/>
      <c r="N4" s="319" t="s">
        <v>20</v>
      </c>
      <c r="O4" s="317"/>
      <c r="P4" s="320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</row>
    <row r="5" spans="1:34" s="8" customFormat="1" ht="43.5" thickBot="1">
      <c r="A5" s="311"/>
      <c r="B5" s="83" t="s">
        <v>7</v>
      </c>
      <c r="C5" s="83" t="s">
        <v>9</v>
      </c>
      <c r="D5" s="313"/>
      <c r="E5" s="144" t="s">
        <v>7</v>
      </c>
      <c r="F5" s="2" t="s">
        <v>9</v>
      </c>
      <c r="G5" s="3" t="s">
        <v>21</v>
      </c>
      <c r="H5" s="106" t="s">
        <v>7</v>
      </c>
      <c r="I5" s="107" t="s">
        <v>9</v>
      </c>
      <c r="J5" s="3" t="s">
        <v>21</v>
      </c>
      <c r="K5" s="108" t="s">
        <v>7</v>
      </c>
      <c r="L5" s="107" t="s">
        <v>9</v>
      </c>
      <c r="M5" s="3" t="s">
        <v>21</v>
      </c>
      <c r="N5" s="108" t="s">
        <v>7</v>
      </c>
      <c r="O5" s="107" t="s">
        <v>9</v>
      </c>
      <c r="P5" s="3" t="s">
        <v>21</v>
      </c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</row>
    <row r="6" spans="1:34" s="113" customFormat="1" ht="28.5">
      <c r="A6" s="228" t="str">
        <f>+'Componente 1'!A1</f>
        <v>Componente 1. Mejoramiento de las normas, procesos y sistemas de información del sistema de control</v>
      </c>
      <c r="B6" s="229">
        <f t="shared" ref="B6:P6" si="0">+SUM(B7:B8)</f>
        <v>10480000</v>
      </c>
      <c r="C6" s="229">
        <f t="shared" si="0"/>
        <v>0</v>
      </c>
      <c r="D6" s="230">
        <f t="shared" si="0"/>
        <v>10480000</v>
      </c>
      <c r="E6" s="111">
        <f t="shared" si="0"/>
        <v>0</v>
      </c>
      <c r="F6" s="91">
        <f t="shared" si="0"/>
        <v>0</v>
      </c>
      <c r="G6" s="110">
        <f t="shared" si="0"/>
        <v>0</v>
      </c>
      <c r="H6" s="111">
        <f t="shared" si="0"/>
        <v>0</v>
      </c>
      <c r="I6" s="91">
        <f t="shared" si="0"/>
        <v>0</v>
      </c>
      <c r="J6" s="112">
        <f t="shared" si="0"/>
        <v>0</v>
      </c>
      <c r="K6" s="109">
        <f t="shared" si="0"/>
        <v>0</v>
      </c>
      <c r="L6" s="91">
        <f t="shared" si="0"/>
        <v>0</v>
      </c>
      <c r="M6" s="110">
        <f t="shared" si="0"/>
        <v>0</v>
      </c>
      <c r="N6" s="109">
        <f t="shared" si="0"/>
        <v>0</v>
      </c>
      <c r="O6" s="91">
        <f t="shared" si="0"/>
        <v>0</v>
      </c>
      <c r="P6" s="110">
        <f t="shared" si="0"/>
        <v>0</v>
      </c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</row>
    <row r="7" spans="1:34" s="118" customFormat="1" ht="22.5" customHeight="1">
      <c r="A7" s="231" t="str">
        <f>+'Componente 1'!A3</f>
        <v xml:space="preserve">1.1 Mejoramiento de normas y procesos
</v>
      </c>
      <c r="B7" s="225">
        <f>+'Componente 1'!H3</f>
        <v>3700000</v>
      </c>
      <c r="C7" s="225">
        <v>0</v>
      </c>
      <c r="D7" s="232">
        <f>SUM(B7:C7)</f>
        <v>3700000</v>
      </c>
      <c r="E7" s="116"/>
      <c r="F7" s="4"/>
      <c r="G7" s="115"/>
      <c r="H7" s="116"/>
      <c r="I7" s="4"/>
      <c r="J7" s="117"/>
      <c r="K7" s="114"/>
      <c r="L7" s="4"/>
      <c r="M7" s="115"/>
      <c r="N7" s="114"/>
      <c r="O7" s="4"/>
      <c r="P7" s="11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</row>
    <row r="8" spans="1:34" s="118" customFormat="1" ht="18" customHeight="1">
      <c r="A8" s="231" t="str">
        <f>+'Componente 1'!A7</f>
        <v xml:space="preserve">1.2. Integración de los sistemas de información
</v>
      </c>
      <c r="B8" s="225">
        <f>+'Componente 1'!H7</f>
        <v>6780000</v>
      </c>
      <c r="C8" s="225">
        <v>0</v>
      </c>
      <c r="D8" s="232">
        <f>SUM(B8:C8)</f>
        <v>6780000</v>
      </c>
      <c r="E8" s="116"/>
      <c r="F8" s="4"/>
      <c r="G8" s="115"/>
      <c r="H8" s="116"/>
      <c r="I8" s="4"/>
      <c r="J8" s="117"/>
      <c r="K8" s="114"/>
      <c r="L8" s="4"/>
      <c r="M8" s="115"/>
      <c r="N8" s="114"/>
      <c r="O8" s="4"/>
      <c r="P8" s="115"/>
      <c r="Q8" s="375"/>
      <c r="R8" s="376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</row>
    <row r="9" spans="1:34" s="8" customFormat="1" ht="14.25">
      <c r="A9" s="233"/>
      <c r="B9" s="214"/>
      <c r="C9" s="214"/>
      <c r="D9" s="234"/>
      <c r="E9" s="144"/>
      <c r="F9" s="2"/>
      <c r="G9" s="3"/>
      <c r="H9" s="106"/>
      <c r="I9" s="107"/>
      <c r="J9" s="136"/>
      <c r="K9" s="108"/>
      <c r="L9" s="107"/>
      <c r="M9" s="3"/>
      <c r="N9" s="108"/>
      <c r="O9" s="107"/>
      <c r="P9" s="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</row>
    <row r="10" spans="1:34" s="113" customFormat="1" ht="14.25">
      <c r="A10" s="92" t="str">
        <f>+'Componente 2'!A1</f>
        <v>Componente 2. Desarrollo del TH y capacidad instalada</v>
      </c>
      <c r="B10" s="218">
        <f t="shared" ref="B10:P10" si="1">+SUM(B11:B12)</f>
        <v>7260000</v>
      </c>
      <c r="C10" s="218">
        <f t="shared" si="1"/>
        <v>0</v>
      </c>
      <c r="D10" s="213">
        <f t="shared" si="1"/>
        <v>7260000</v>
      </c>
      <c r="E10" s="111">
        <f t="shared" si="1"/>
        <v>1050000</v>
      </c>
      <c r="F10" s="91">
        <f t="shared" si="1"/>
        <v>0</v>
      </c>
      <c r="G10" s="110" t="e">
        <f t="shared" si="1"/>
        <v>#REF!</v>
      </c>
      <c r="H10" s="111">
        <f t="shared" si="1"/>
        <v>200000</v>
      </c>
      <c r="I10" s="91">
        <f t="shared" si="1"/>
        <v>0</v>
      </c>
      <c r="J10" s="112" t="e">
        <f t="shared" si="1"/>
        <v>#REF!</v>
      </c>
      <c r="K10" s="109">
        <f t="shared" si="1"/>
        <v>0</v>
      </c>
      <c r="L10" s="91">
        <f t="shared" si="1"/>
        <v>0</v>
      </c>
      <c r="M10" s="110">
        <f t="shared" si="1"/>
        <v>0</v>
      </c>
      <c r="N10" s="109">
        <f t="shared" si="1"/>
        <v>0</v>
      </c>
      <c r="O10" s="91">
        <f t="shared" si="1"/>
        <v>0</v>
      </c>
      <c r="P10" s="110">
        <f t="shared" si="1"/>
        <v>0</v>
      </c>
      <c r="Q10" s="377"/>
      <c r="R10" s="378"/>
      <c r="S10" s="378"/>
      <c r="T10" s="374"/>
      <c r="U10" s="379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</row>
    <row r="11" spans="1:34" s="118" customFormat="1" ht="17.25" customHeight="1">
      <c r="A11" s="231" t="str">
        <f>+'Componente 2'!A3</f>
        <v xml:space="preserve">2.1 Desarrollo del Talento Humano
</v>
      </c>
      <c r="B11" s="225">
        <f>+'Componente 2'!F3</f>
        <v>3710000</v>
      </c>
      <c r="C11" s="225">
        <f>+'Componente 2'!G3</f>
        <v>0</v>
      </c>
      <c r="D11" s="232">
        <f>+SUM(B11:C11)</f>
        <v>3710000</v>
      </c>
      <c r="E11" s="116">
        <f>+'Componente 2'!I3</f>
        <v>1050000</v>
      </c>
      <c r="F11" s="4">
        <v>0</v>
      </c>
      <c r="G11" s="115" t="e">
        <f>+'Componente 2'!J3</f>
        <v>#REF!</v>
      </c>
      <c r="H11" s="116">
        <f>+'Componente 2'!K3</f>
        <v>200000</v>
      </c>
      <c r="I11" s="4">
        <v>0</v>
      </c>
      <c r="J11" s="117" t="e">
        <f>+'Componente 2'!L13</f>
        <v>#REF!</v>
      </c>
      <c r="K11" s="114">
        <f>+'Componente 2'!M3</f>
        <v>0</v>
      </c>
      <c r="L11" s="4">
        <v>0</v>
      </c>
      <c r="M11" s="115">
        <f>+'Componente 2'!N3</f>
        <v>0</v>
      </c>
      <c r="N11" s="114">
        <f>+'Componente 2'!O3</f>
        <v>0</v>
      </c>
      <c r="O11" s="4">
        <v>0</v>
      </c>
      <c r="P11" s="115">
        <f>+'Componente 2'!P3</f>
        <v>0</v>
      </c>
      <c r="Q11" s="375"/>
      <c r="R11" s="375"/>
      <c r="S11" s="375"/>
      <c r="T11" s="376"/>
      <c r="U11" s="380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</row>
    <row r="12" spans="1:34" s="118" customFormat="1" ht="18" customHeight="1">
      <c r="A12" s="231" t="str">
        <f>+'Componente 2'!A10</f>
        <v xml:space="preserve">2.2. Mejoramiento de la Capacidad Instalada de la CGE
</v>
      </c>
      <c r="B12" s="225">
        <f>+'Componente 2'!F10</f>
        <v>3550000</v>
      </c>
      <c r="C12" s="225">
        <f>+'Componente 2'!G10</f>
        <v>0</v>
      </c>
      <c r="D12" s="232">
        <f>+SUM(B12:C12)</f>
        <v>3550000</v>
      </c>
      <c r="E12" s="116">
        <f>+'Componente 2'!I10</f>
        <v>0</v>
      </c>
      <c r="F12" s="4">
        <v>0</v>
      </c>
      <c r="G12" s="115">
        <f>+'Componente 2'!J10</f>
        <v>0</v>
      </c>
      <c r="H12" s="116">
        <f>+'Componente 2'!K10</f>
        <v>0</v>
      </c>
      <c r="I12" s="4">
        <v>0</v>
      </c>
      <c r="J12" s="117">
        <f>+'Componente 2'!L10</f>
        <v>0</v>
      </c>
      <c r="K12" s="114">
        <f>+'Componente 2'!M10</f>
        <v>0</v>
      </c>
      <c r="L12" s="4">
        <v>0</v>
      </c>
      <c r="M12" s="115">
        <f>+'Componente 2'!N10</f>
        <v>0</v>
      </c>
      <c r="N12" s="114">
        <f>+'Componente 2'!O10</f>
        <v>0</v>
      </c>
      <c r="O12" s="4">
        <v>0</v>
      </c>
      <c r="P12" s="115">
        <f>+'Componente 2'!P10</f>
        <v>0</v>
      </c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s="118" customFormat="1">
      <c r="A13" s="233"/>
      <c r="B13" s="214"/>
      <c r="C13" s="214"/>
      <c r="D13" s="234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s="118" customFormat="1" ht="32.25" customHeight="1">
      <c r="A14" s="92" t="str">
        <f>+'Componente 3'!A1</f>
        <v>Componente 3. Mejoramiento en la interacción con gestores públicos y la ciudadanía</v>
      </c>
      <c r="B14" s="218">
        <f>+SUM(B15:B16)</f>
        <v>1960000</v>
      </c>
      <c r="C14" s="218">
        <f>+SUM(C15:C16)</f>
        <v>0</v>
      </c>
      <c r="D14" s="213">
        <f>+SUM(B14:C14)</f>
        <v>1960000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s="118" customFormat="1" ht="20.25" customHeight="1">
      <c r="A15" s="231" t="str">
        <f>+'Componente 3'!A3</f>
        <v xml:space="preserve">3.1 Mejora en la interración con gestores públicos
</v>
      </c>
      <c r="B15" s="225">
        <f>+'Componente 3'!H3</f>
        <v>1370000</v>
      </c>
      <c r="C15" s="225">
        <f>+'Componente 2'!G7</f>
        <v>0</v>
      </c>
      <c r="D15" s="232">
        <f>+SUM(B15:C15)</f>
        <v>1370000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s="118" customFormat="1" ht="25.5" customHeight="1">
      <c r="A16" s="231" t="str">
        <f>+'Componente 3'!A8</f>
        <v>3.2 Mejora en la interración con la ciudadanía</v>
      </c>
      <c r="B16" s="225">
        <f>+'Componente 3'!H8</f>
        <v>590000</v>
      </c>
      <c r="C16" s="225">
        <f>+'Componente 3'!G8</f>
        <v>0</v>
      </c>
      <c r="D16" s="232">
        <f>+SUM(B16:C16)</f>
        <v>590000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>
      <c r="A17" s="233" t="s">
        <v>44</v>
      </c>
      <c r="B17" s="215">
        <f>+B14+B10+B6</f>
        <v>19700000</v>
      </c>
      <c r="C17" s="215">
        <f t="shared" ref="C17:D17" si="2">+C14+C10+C6</f>
        <v>0</v>
      </c>
      <c r="D17" s="235">
        <f t="shared" si="2"/>
        <v>19700000</v>
      </c>
    </row>
    <row r="18" spans="1:34" s="113" customFormat="1">
      <c r="A18" s="92" t="s">
        <v>12</v>
      </c>
      <c r="B18" s="219">
        <f>+SUM(B19:B21)</f>
        <v>300000</v>
      </c>
      <c r="C18" s="219">
        <f>+SUM(C19:C21)</f>
        <v>650000</v>
      </c>
      <c r="D18" s="219">
        <f>+SUM(D19:D21)</f>
        <v>950000</v>
      </c>
      <c r="E18" s="125">
        <f>+SUM(E19:E21)</f>
        <v>0</v>
      </c>
      <c r="F18" s="93">
        <f t="shared" ref="F18:P18" si="3">+SUM(F19:F21)</f>
        <v>87610</v>
      </c>
      <c r="G18" s="124">
        <f t="shared" si="3"/>
        <v>0</v>
      </c>
      <c r="H18" s="125">
        <f t="shared" si="3"/>
        <v>0</v>
      </c>
      <c r="I18" s="93">
        <f t="shared" si="3"/>
        <v>87610</v>
      </c>
      <c r="J18" s="126">
        <f t="shared" si="3"/>
        <v>0</v>
      </c>
      <c r="K18" s="123">
        <f t="shared" si="3"/>
        <v>0</v>
      </c>
      <c r="L18" s="93">
        <f t="shared" si="3"/>
        <v>87610</v>
      </c>
      <c r="M18" s="124">
        <f t="shared" si="3"/>
        <v>0</v>
      </c>
      <c r="N18" s="123">
        <f t="shared" si="3"/>
        <v>0</v>
      </c>
      <c r="O18" s="93">
        <f t="shared" si="3"/>
        <v>87610</v>
      </c>
      <c r="P18" s="124">
        <f t="shared" si="3"/>
        <v>0</v>
      </c>
      <c r="Q18" s="374"/>
      <c r="R18" s="374"/>
      <c r="S18" s="374"/>
      <c r="T18" s="374"/>
      <c r="U18" s="375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</row>
    <row r="19" spans="1:34" s="118" customFormat="1">
      <c r="A19" s="231" t="str">
        <f>+'Administracion del Programa'!A3:D3</f>
        <v>Asistencia técnica a la gestión del Programa</v>
      </c>
      <c r="B19" s="226">
        <f>+'Administracion del Programa'!F3</f>
        <v>0</v>
      </c>
      <c r="C19" s="226">
        <f>+'Administracion del Programa'!G3</f>
        <v>550000</v>
      </c>
      <c r="D19" s="236">
        <f>+SUM(B19:C19)</f>
        <v>550000</v>
      </c>
      <c r="E19" s="121"/>
      <c r="F19" s="84">
        <f>+'Administracion del Programa'!J3</f>
        <v>62610</v>
      </c>
      <c r="G19" s="120"/>
      <c r="H19" s="121"/>
      <c r="I19" s="84">
        <f>+'Administracion del Programa'!L3</f>
        <v>62610</v>
      </c>
      <c r="J19" s="122"/>
      <c r="K19" s="119"/>
      <c r="L19" s="84">
        <f>+'Administracion del Programa'!N3</f>
        <v>62610</v>
      </c>
      <c r="M19" s="120"/>
      <c r="N19" s="119"/>
      <c r="O19" s="84">
        <f>+'Administracion del Programa'!P3</f>
        <v>62610</v>
      </c>
      <c r="P19" s="120"/>
      <c r="Q19" s="381"/>
      <c r="R19" s="375"/>
      <c r="S19" s="375"/>
      <c r="T19" s="376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s="118" customFormat="1">
      <c r="A20" s="231" t="str">
        <f>+'Administracion del Programa'!A6</f>
        <v xml:space="preserve">Auditorias </v>
      </c>
      <c r="B20" s="226">
        <f>+'Administracion del Programa'!F7</f>
        <v>0</v>
      </c>
      <c r="C20" s="226">
        <f>+'Administracion del Programa'!G7</f>
        <v>100000</v>
      </c>
      <c r="D20" s="237">
        <f>+'Administracion del Programa'!H7</f>
        <v>100000</v>
      </c>
      <c r="E20" s="121"/>
      <c r="F20" s="84"/>
      <c r="G20" s="120"/>
      <c r="H20" s="121"/>
      <c r="I20" s="84"/>
      <c r="J20" s="122"/>
      <c r="K20" s="119"/>
      <c r="L20" s="84"/>
      <c r="M20" s="120"/>
      <c r="N20" s="119"/>
      <c r="O20" s="84"/>
      <c r="P20" s="120"/>
      <c r="Q20" s="381"/>
      <c r="R20" s="375"/>
      <c r="S20" s="375"/>
      <c r="T20" s="376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s="118" customFormat="1" ht="15.75" thickBot="1">
      <c r="A21" s="231" t="str">
        <f>+'Administracion del Programa'!A8</f>
        <v>Evaluaciones intermedia, final y ex post de costo beneficio</v>
      </c>
      <c r="B21" s="308">
        <f>+'Administracion del Programa'!F8</f>
        <v>300000</v>
      </c>
      <c r="C21" s="308">
        <f>+'Administracion del Programa'!G8</f>
        <v>0</v>
      </c>
      <c r="D21" s="236">
        <f>+'Administracion del Programa'!H8</f>
        <v>300000</v>
      </c>
      <c r="E21" s="121"/>
      <c r="F21" s="84">
        <f>+'Administracion del Programa'!J6</f>
        <v>25000</v>
      </c>
      <c r="G21" s="120"/>
      <c r="H21" s="121"/>
      <c r="I21" s="84">
        <f>+'Administracion del Programa'!L6</f>
        <v>25000</v>
      </c>
      <c r="J21" s="122"/>
      <c r="K21" s="119"/>
      <c r="L21" s="84">
        <f>+'Administracion del Programa'!N6</f>
        <v>25000</v>
      </c>
      <c r="M21" s="120"/>
      <c r="N21" s="119"/>
      <c r="O21" s="84">
        <f>+'Administracion del Programa'!P6</f>
        <v>25000</v>
      </c>
      <c r="P21" s="120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s="8" customFormat="1" thickBot="1">
      <c r="A22" s="85" t="s">
        <v>5</v>
      </c>
      <c r="B22" s="220">
        <f>+B10+B6+B18+B14</f>
        <v>20000000</v>
      </c>
      <c r="C22" s="220">
        <f t="shared" ref="C22:D22" si="4">+C10+C6+C18+C14</f>
        <v>650000</v>
      </c>
      <c r="D22" s="227">
        <f t="shared" si="4"/>
        <v>20650000</v>
      </c>
      <c r="E22" s="145">
        <f t="shared" ref="E22:P22" si="5">+E6+E10+E18</f>
        <v>1050000</v>
      </c>
      <c r="F22" s="128">
        <f t="shared" si="5"/>
        <v>87610</v>
      </c>
      <c r="G22" s="129" t="e">
        <f t="shared" si="5"/>
        <v>#REF!</v>
      </c>
      <c r="H22" s="5">
        <f t="shared" si="5"/>
        <v>200000</v>
      </c>
      <c r="I22" s="6">
        <f t="shared" si="5"/>
        <v>87610</v>
      </c>
      <c r="J22" s="7" t="e">
        <f t="shared" si="5"/>
        <v>#REF!</v>
      </c>
      <c r="K22" s="127">
        <f t="shared" si="5"/>
        <v>0</v>
      </c>
      <c r="L22" s="128">
        <f t="shared" si="5"/>
        <v>87610</v>
      </c>
      <c r="M22" s="129">
        <f t="shared" si="5"/>
        <v>0</v>
      </c>
      <c r="N22" s="5">
        <f t="shared" si="5"/>
        <v>0</v>
      </c>
      <c r="O22" s="6">
        <f t="shared" si="5"/>
        <v>87610</v>
      </c>
      <c r="P22" s="7">
        <f t="shared" si="5"/>
        <v>0</v>
      </c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</row>
    <row r="23" spans="1:34" s="8" customFormat="1" ht="15.75" thickBot="1">
      <c r="B23" s="9">
        <f>+B22/(B22+C22)</f>
        <v>0.96852300242130751</v>
      </c>
      <c r="C23" s="9">
        <f>+C22/(B22+C22)</f>
        <v>3.1476997578692496E-2</v>
      </c>
      <c r="E23" s="11">
        <f>+E22/$B$22</f>
        <v>5.2499999999999998E-2</v>
      </c>
      <c r="F23" s="12">
        <f>+F22/C22</f>
        <v>0.13478461538461539</v>
      </c>
      <c r="G23" s="13" t="e">
        <f>G22/#REF!</f>
        <v>#REF!</v>
      </c>
      <c r="H23" s="14">
        <f>+H22/B22</f>
        <v>0.01</v>
      </c>
      <c r="I23" s="15">
        <f>+I22/C22</f>
        <v>0.13478461538461539</v>
      </c>
      <c r="J23" s="16" t="e">
        <f>+J22/#REF!</f>
        <v>#REF!</v>
      </c>
      <c r="K23" s="17">
        <f>+K22/B22</f>
        <v>0</v>
      </c>
      <c r="L23" s="12">
        <f>+L22/C22</f>
        <v>0.13478461538461539</v>
      </c>
      <c r="M23" s="13" t="e">
        <f>+M22/#REF!</f>
        <v>#REF!</v>
      </c>
      <c r="N23" s="14">
        <f>+N22/B22</f>
        <v>0</v>
      </c>
      <c r="O23" s="15">
        <f>+O22/C22</f>
        <v>0.13478461538461539</v>
      </c>
      <c r="P23" s="16" t="e">
        <f>+P22/#REF!</f>
        <v>#REF!</v>
      </c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</row>
    <row r="24" spans="1:34">
      <c r="B24" s="309">
        <f>SUM(B23:C23)</f>
        <v>1</v>
      </c>
      <c r="C24" s="309"/>
      <c r="D24" s="130"/>
      <c r="Q24" s="382"/>
    </row>
    <row r="25" spans="1:34">
      <c r="B25" s="18"/>
      <c r="D25" s="130"/>
    </row>
    <row r="26" spans="1:34" s="133" customFormat="1">
      <c r="B26" s="134"/>
      <c r="C26" s="134"/>
      <c r="D26" s="135"/>
    </row>
    <row r="27" spans="1:34">
      <c r="A27" s="160"/>
    </row>
    <row r="28" spans="1:34">
      <c r="C28" s="146"/>
    </row>
  </sheetData>
  <mergeCells count="10">
    <mergeCell ref="B24:C24"/>
    <mergeCell ref="A1:P1"/>
    <mergeCell ref="A2:P2"/>
    <mergeCell ref="A4:A5"/>
    <mergeCell ref="D4:D5"/>
    <mergeCell ref="B4:C4"/>
    <mergeCell ref="E4:G4"/>
    <mergeCell ref="H4:J4"/>
    <mergeCell ref="K4:M4"/>
    <mergeCell ref="N4:P4"/>
  </mergeCells>
  <phoneticPr fontId="2" type="noConversion"/>
  <printOptions horizontalCentered="1"/>
  <pageMargins left="0.24" right="0.46" top="0.98425196850393704" bottom="0.98425196850393704" header="0.511811023622047" footer="0.511811023622047"/>
  <pageSetup scale="55" orientation="landscape" r:id="rId1"/>
  <headerFooter alignWithMargins="0">
    <oddHeader xml:space="preserve">&amp;R&amp;"Arial,Negrita"&amp;9Anexo  - Presupuesto Detallado&amp;"Arial,Normal"
EC-L1098&amp;10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33"/>
  <sheetViews>
    <sheetView zoomScale="90" zoomScaleNormal="90" workbookViewId="0">
      <selection activeCell="C15" sqref="C15"/>
    </sheetView>
  </sheetViews>
  <sheetFormatPr baseColWidth="10" defaultColWidth="11.42578125" defaultRowHeight="15.75"/>
  <cols>
    <col min="1" max="1" width="61.42578125" style="73" customWidth="1"/>
    <col min="2" max="2" width="11.140625" style="105" customWidth="1"/>
    <col min="3" max="3" width="13.85546875" style="56" bestFit="1" customWidth="1"/>
    <col min="4" max="4" width="10.140625" style="56" customWidth="1"/>
    <col min="5" max="5" width="13.85546875" style="56" customWidth="1"/>
    <col min="6" max="6" width="13.42578125" style="56" bestFit="1" customWidth="1"/>
    <col min="7" max="7" width="14.5703125" style="56" bestFit="1" customWidth="1"/>
    <col min="8" max="8" width="13.42578125" style="56" bestFit="1" customWidth="1"/>
    <col min="9" max="9" width="16.42578125" style="56" hidden="1" customWidth="1"/>
    <col min="10" max="11" width="12.42578125" style="56" hidden="1" customWidth="1"/>
    <col min="12" max="12" width="9.85546875" style="56" hidden="1" customWidth="1"/>
    <col min="13" max="13" width="14" style="56" hidden="1" customWidth="1"/>
    <col min="14" max="14" width="10.28515625" style="56" hidden="1" customWidth="1"/>
    <col min="15" max="15" width="9.5703125" style="56" hidden="1" customWidth="1"/>
    <col min="16" max="16" width="11.28515625" style="56" hidden="1" customWidth="1"/>
    <col min="17" max="17" width="12.42578125" style="104" hidden="1" customWidth="1"/>
    <col min="18" max="18" width="11.42578125" style="163"/>
    <col min="19" max="19" width="12.42578125" style="56" bestFit="1" customWidth="1"/>
    <col min="20" max="21" width="13" style="56" bestFit="1" customWidth="1"/>
    <col min="22" max="16384" width="11.42578125" style="56"/>
  </cols>
  <sheetData>
    <row r="1" spans="1:21">
      <c r="A1" s="336" t="s">
        <v>52</v>
      </c>
      <c r="B1" s="338" t="s">
        <v>0</v>
      </c>
      <c r="C1" s="338" t="s">
        <v>14</v>
      </c>
      <c r="D1" s="329" t="s">
        <v>2</v>
      </c>
      <c r="E1" s="330" t="s">
        <v>11</v>
      </c>
      <c r="F1" s="328" t="s">
        <v>8</v>
      </c>
      <c r="G1" s="329"/>
      <c r="H1" s="330" t="s">
        <v>10</v>
      </c>
      <c r="I1" s="332" t="s">
        <v>17</v>
      </c>
      <c r="J1" s="333"/>
      <c r="K1" s="321" t="s">
        <v>18</v>
      </c>
      <c r="L1" s="334"/>
      <c r="M1" s="335" t="s">
        <v>19</v>
      </c>
      <c r="N1" s="333"/>
      <c r="O1" s="321" t="s">
        <v>20</v>
      </c>
      <c r="P1" s="322"/>
      <c r="Q1" s="323" t="s">
        <v>10</v>
      </c>
    </row>
    <row r="2" spans="1:21" ht="48" thickBot="1">
      <c r="A2" s="337"/>
      <c r="B2" s="339"/>
      <c r="C2" s="339"/>
      <c r="D2" s="340"/>
      <c r="E2" s="331"/>
      <c r="F2" s="193" t="s">
        <v>7</v>
      </c>
      <c r="G2" s="192" t="s">
        <v>9</v>
      </c>
      <c r="H2" s="331"/>
      <c r="I2" s="188" t="s">
        <v>7</v>
      </c>
      <c r="J2" s="19" t="s">
        <v>21</v>
      </c>
      <c r="K2" s="57" t="s">
        <v>7</v>
      </c>
      <c r="L2" s="19" t="s">
        <v>21</v>
      </c>
      <c r="M2" s="57" t="s">
        <v>7</v>
      </c>
      <c r="N2" s="19" t="s">
        <v>21</v>
      </c>
      <c r="O2" s="57" t="s">
        <v>7</v>
      </c>
      <c r="P2" s="19" t="s">
        <v>21</v>
      </c>
      <c r="Q2" s="324"/>
    </row>
    <row r="3" spans="1:21" ht="21.75" customHeight="1">
      <c r="A3" s="131" t="s">
        <v>51</v>
      </c>
      <c r="B3" s="212"/>
      <c r="C3" s="212"/>
      <c r="D3" s="262"/>
      <c r="E3" s="269">
        <f>SUM(E4:E6)</f>
        <v>3700000</v>
      </c>
      <c r="F3" s="264">
        <f>SUM(F4:F6)</f>
        <v>3700000</v>
      </c>
      <c r="G3" s="274">
        <f>+G4</f>
        <v>0</v>
      </c>
      <c r="H3" s="269">
        <f>SUM(H4:H6)</f>
        <v>3700000</v>
      </c>
      <c r="I3" s="189" t="e">
        <f>+I4+#REF!+#REF!</f>
        <v>#REF!</v>
      </c>
      <c r="J3" s="90" t="e">
        <f>+J4+#REF!+#REF!</f>
        <v>#REF!</v>
      </c>
      <c r="K3" s="90" t="e">
        <f>+K4+#REF!+#REF!</f>
        <v>#REF!</v>
      </c>
      <c r="L3" s="90" t="e">
        <f>+L4+#REF!+#REF!</f>
        <v>#REF!</v>
      </c>
      <c r="M3" s="90" t="e">
        <f>+M4+#REF!+#REF!</f>
        <v>#REF!</v>
      </c>
      <c r="N3" s="90" t="e">
        <f>+N4+#REF!+#REF!</f>
        <v>#REF!</v>
      </c>
      <c r="O3" s="90" t="e">
        <f>+O4+#REF!+#REF!</f>
        <v>#REF!</v>
      </c>
      <c r="P3" s="90" t="e">
        <f>+P4+#REF!+#REF!</f>
        <v>#REF!</v>
      </c>
      <c r="Q3" s="101" t="e">
        <f>SUM(I3:P3)</f>
        <v>#REF!</v>
      </c>
    </row>
    <row r="4" spans="1:21" s="64" customFormat="1" ht="31.5">
      <c r="A4" s="204" t="s">
        <v>34</v>
      </c>
      <c r="B4" s="182" t="s">
        <v>3</v>
      </c>
      <c r="C4" s="197">
        <v>200000</v>
      </c>
      <c r="D4" s="247">
        <v>1</v>
      </c>
      <c r="E4" s="270">
        <f>+D4*C4</f>
        <v>200000</v>
      </c>
      <c r="F4" s="265">
        <f>+E4</f>
        <v>200000</v>
      </c>
      <c r="G4" s="58">
        <v>0</v>
      </c>
      <c r="H4" s="270">
        <f>SUM(F4:G4)</f>
        <v>200000</v>
      </c>
      <c r="I4" s="142">
        <f>+F4*0.6</f>
        <v>120000</v>
      </c>
      <c r="J4" s="141" t="e">
        <f>+#REF!*0.4</f>
        <v>#REF!</v>
      </c>
      <c r="K4" s="140">
        <f>+F4-I4</f>
        <v>80000</v>
      </c>
      <c r="L4" s="141" t="e">
        <f>+#REF!-J4</f>
        <v>#REF!</v>
      </c>
      <c r="M4" s="60"/>
      <c r="N4" s="61"/>
      <c r="O4" s="62"/>
      <c r="P4" s="63"/>
      <c r="Q4" s="100" t="e">
        <f>SUM(I4:P4)</f>
        <v>#REF!</v>
      </c>
      <c r="R4" s="163" t="s">
        <v>24</v>
      </c>
    </row>
    <row r="5" spans="1:21" s="64" customFormat="1" ht="31.5">
      <c r="A5" s="204" t="s">
        <v>36</v>
      </c>
      <c r="B5" s="182" t="s">
        <v>3</v>
      </c>
      <c r="C5" s="197">
        <v>2000000</v>
      </c>
      <c r="D5" s="247">
        <v>1</v>
      </c>
      <c r="E5" s="270">
        <f t="shared" ref="E5:E6" si="0">+D5*C5</f>
        <v>2000000</v>
      </c>
      <c r="F5" s="265">
        <f t="shared" ref="F5:F6" si="1">+E5</f>
        <v>2000000</v>
      </c>
      <c r="G5" s="58"/>
      <c r="H5" s="270">
        <f t="shared" ref="H5:H6" si="2">SUM(F5:G5)</f>
        <v>2000000</v>
      </c>
      <c r="I5" s="191"/>
      <c r="J5" s="141"/>
      <c r="K5" s="142"/>
      <c r="L5" s="141"/>
      <c r="M5" s="62"/>
      <c r="N5" s="61"/>
      <c r="O5" s="62"/>
      <c r="P5" s="63"/>
      <c r="Q5" s="100"/>
      <c r="R5" s="163"/>
    </row>
    <row r="6" spans="1:21" ht="31.5">
      <c r="A6" s="196" t="s">
        <v>37</v>
      </c>
      <c r="B6" s="199" t="s">
        <v>3</v>
      </c>
      <c r="C6" s="197">
        <v>1500000</v>
      </c>
      <c r="D6" s="247">
        <v>1</v>
      </c>
      <c r="E6" s="270">
        <f t="shared" si="0"/>
        <v>1500000</v>
      </c>
      <c r="F6" s="265">
        <f t="shared" si="1"/>
        <v>1500000</v>
      </c>
      <c r="G6" s="254"/>
      <c r="H6" s="270">
        <f t="shared" si="2"/>
        <v>1500000</v>
      </c>
      <c r="I6" s="137"/>
      <c r="J6" s="132"/>
      <c r="K6" s="82"/>
      <c r="L6" s="81"/>
      <c r="M6" s="82"/>
      <c r="N6" s="132"/>
      <c r="O6" s="82"/>
      <c r="P6" s="81"/>
      <c r="Q6" s="147"/>
      <c r="R6" s="163" t="s">
        <v>24</v>
      </c>
    </row>
    <row r="7" spans="1:21" ht="19.5" customHeight="1">
      <c r="A7" s="208" t="s">
        <v>33</v>
      </c>
      <c r="B7" s="139"/>
      <c r="C7" s="207"/>
      <c r="D7" s="257"/>
      <c r="E7" s="271">
        <f>SUM(E8:E10)</f>
        <v>6780000</v>
      </c>
      <c r="F7" s="266">
        <f>SUM(F8:F10)</f>
        <v>6780000</v>
      </c>
      <c r="G7" s="275">
        <f t="shared" ref="G7:Q7" si="3">SUM(G8:G9)</f>
        <v>0</v>
      </c>
      <c r="H7" s="271">
        <f>SUM(H8:H10)</f>
        <v>6780000</v>
      </c>
      <c r="I7" s="137">
        <f t="shared" si="3"/>
        <v>0</v>
      </c>
      <c r="J7" s="132">
        <f t="shared" si="3"/>
        <v>0</v>
      </c>
      <c r="K7" s="137">
        <f t="shared" si="3"/>
        <v>0</v>
      </c>
      <c r="L7" s="81">
        <f t="shared" si="3"/>
        <v>0</v>
      </c>
      <c r="M7" s="138">
        <f t="shared" si="3"/>
        <v>0</v>
      </c>
      <c r="N7" s="138">
        <f t="shared" si="3"/>
        <v>0</v>
      </c>
      <c r="O7" s="81">
        <f t="shared" si="3"/>
        <v>0</v>
      </c>
      <c r="P7" s="81">
        <f t="shared" si="3"/>
        <v>0</v>
      </c>
      <c r="Q7" s="102">
        <f t="shared" si="3"/>
        <v>0</v>
      </c>
    </row>
    <row r="8" spans="1:21" s="64" customFormat="1" ht="31.5">
      <c r="A8" s="196" t="s">
        <v>35</v>
      </c>
      <c r="B8" s="184" t="s">
        <v>3</v>
      </c>
      <c r="C8" s="197">
        <v>2000000</v>
      </c>
      <c r="D8" s="185">
        <v>1</v>
      </c>
      <c r="E8" s="270">
        <f>+C8*D8</f>
        <v>2000000</v>
      </c>
      <c r="F8" s="265">
        <f>+E8</f>
        <v>2000000</v>
      </c>
      <c r="G8" s="185"/>
      <c r="H8" s="270">
        <f>SUM(F8:G8)</f>
        <v>2000000</v>
      </c>
      <c r="I8" s="67"/>
      <c r="J8" s="66"/>
      <c r="K8" s="67"/>
      <c r="L8" s="68"/>
      <c r="M8" s="60"/>
      <c r="N8" s="61"/>
      <c r="O8" s="67"/>
      <c r="P8" s="66"/>
      <c r="Q8" s="100">
        <f t="shared" ref="Q8:Q9" si="4">SUM(I8:P8)</f>
        <v>0</v>
      </c>
      <c r="R8" s="164" t="s">
        <v>23</v>
      </c>
      <c r="U8" s="177"/>
    </row>
    <row r="9" spans="1:21" s="64" customFormat="1" ht="31.5">
      <c r="A9" s="196" t="s">
        <v>56</v>
      </c>
      <c r="B9" s="184" t="s">
        <v>3</v>
      </c>
      <c r="C9" s="197">
        <v>3780000</v>
      </c>
      <c r="D9" s="185">
        <v>1</v>
      </c>
      <c r="E9" s="270">
        <f t="shared" ref="E9:E10" si="5">+C9*D9</f>
        <v>3780000</v>
      </c>
      <c r="F9" s="265">
        <f t="shared" ref="F9:F11" si="6">+E9</f>
        <v>3780000</v>
      </c>
      <c r="G9" s="276">
        <v>0</v>
      </c>
      <c r="H9" s="270">
        <f t="shared" ref="H9:H10" si="7">SUM(F9:G9)</f>
        <v>3780000</v>
      </c>
      <c r="I9" s="67"/>
      <c r="J9" s="66"/>
      <c r="K9" s="67"/>
      <c r="L9" s="68"/>
      <c r="M9" s="60"/>
      <c r="N9" s="61"/>
      <c r="O9" s="67"/>
      <c r="P9" s="68"/>
      <c r="Q9" s="100">
        <f t="shared" si="4"/>
        <v>0</v>
      </c>
      <c r="R9" s="164" t="s">
        <v>23</v>
      </c>
    </row>
    <row r="10" spans="1:21" s="26" customFormat="1" ht="32.25" thickBot="1">
      <c r="A10" s="209" t="s">
        <v>38</v>
      </c>
      <c r="B10" s="210" t="s">
        <v>3</v>
      </c>
      <c r="C10" s="211">
        <v>1000000</v>
      </c>
      <c r="D10" s="263">
        <v>1</v>
      </c>
      <c r="E10" s="272">
        <f t="shared" si="5"/>
        <v>1000000</v>
      </c>
      <c r="F10" s="267">
        <f t="shared" si="6"/>
        <v>1000000</v>
      </c>
      <c r="G10" s="277"/>
      <c r="H10" s="272">
        <f t="shared" si="7"/>
        <v>1000000</v>
      </c>
      <c r="I10" s="148"/>
      <c r="J10" s="149"/>
      <c r="K10" s="148"/>
      <c r="L10" s="149"/>
      <c r="M10" s="148"/>
      <c r="N10" s="149"/>
      <c r="O10" s="148"/>
      <c r="P10" s="150"/>
      <c r="Q10" s="151"/>
      <c r="R10" s="165"/>
    </row>
    <row r="11" spans="1:21" s="72" customFormat="1" ht="16.5" thickBot="1">
      <c r="A11" s="325" t="s">
        <v>29</v>
      </c>
      <c r="B11" s="326"/>
      <c r="C11" s="326"/>
      <c r="D11" s="327"/>
      <c r="E11" s="273">
        <f>+E7+E3</f>
        <v>10480000</v>
      </c>
      <c r="F11" s="268">
        <f t="shared" si="6"/>
        <v>10480000</v>
      </c>
      <c r="G11" s="278">
        <f>+G7+G3</f>
        <v>0</v>
      </c>
      <c r="H11" s="273">
        <f>H3+H7</f>
        <v>10480000</v>
      </c>
      <c r="I11" s="190" t="e">
        <f>+I7+#REF!+I3+#REF!</f>
        <v>#REF!</v>
      </c>
      <c r="J11" s="69" t="e">
        <f>+J7+#REF!+J3+#REF!</f>
        <v>#REF!</v>
      </c>
      <c r="K11" s="20" t="e">
        <f>+K7+#REF!+K3+#REF!</f>
        <v>#REF!</v>
      </c>
      <c r="L11" s="20" t="e">
        <f>+L7+#REF!+L3+#REF!</f>
        <v>#REF!</v>
      </c>
      <c r="M11" s="70" t="e">
        <f>+M7+#REF!+M3+#REF!</f>
        <v>#REF!</v>
      </c>
      <c r="N11" s="71" t="e">
        <f>+N7+#REF!+N3+#REF!</f>
        <v>#REF!</v>
      </c>
      <c r="O11" s="20" t="e">
        <f>+O7+#REF!+O3+#REF!</f>
        <v>#REF!</v>
      </c>
      <c r="P11" s="21" t="e">
        <f>+P7+#REF!+P3+#REF!</f>
        <v>#REF!</v>
      </c>
      <c r="Q11" s="22" t="e">
        <f>+Q7+#REF!+Q3+#REF!</f>
        <v>#REF!</v>
      </c>
      <c r="R11" s="166"/>
    </row>
    <row r="12" spans="1:21" ht="16.5" thickBot="1">
      <c r="H12" s="74"/>
      <c r="I12" s="75" t="e">
        <f>+I11/F11</f>
        <v>#REF!</v>
      </c>
      <c r="J12" s="76" t="e">
        <f>+J11/#REF!</f>
        <v>#REF!</v>
      </c>
      <c r="K12" s="77" t="e">
        <f>+K11/F11</f>
        <v>#REF!</v>
      </c>
      <c r="L12" s="76" t="e">
        <f>+L11/#REF!</f>
        <v>#REF!</v>
      </c>
      <c r="M12" s="75" t="e">
        <f>+M11/F11</f>
        <v>#REF!</v>
      </c>
      <c r="N12" s="78" t="e">
        <f>+N11/#REF!</f>
        <v>#REF!</v>
      </c>
      <c r="O12" s="77">
        <v>0</v>
      </c>
      <c r="P12" s="76" t="e">
        <f>+P11/#REF!</f>
        <v>#REF!</v>
      </c>
      <c r="Q12" s="103"/>
      <c r="S12" s="176"/>
    </row>
    <row r="13" spans="1:21">
      <c r="E13" s="79"/>
      <c r="F13" s="79"/>
    </row>
    <row r="14" spans="1:21">
      <c r="C14" s="176"/>
    </row>
    <row r="23" spans="1:8">
      <c r="B23" s="161"/>
    </row>
    <row r="24" spans="1:8">
      <c r="B24" s="168"/>
      <c r="C24" s="169"/>
      <c r="D24" s="169"/>
      <c r="E24" s="169"/>
      <c r="F24" s="169"/>
      <c r="G24" s="169"/>
      <c r="H24" s="163"/>
    </row>
    <row r="25" spans="1:8">
      <c r="B25" s="168"/>
      <c r="C25" s="169"/>
      <c r="D25" s="169"/>
      <c r="E25" s="170" t="s">
        <v>26</v>
      </c>
      <c r="F25" s="171" t="s">
        <v>27</v>
      </c>
      <c r="G25" s="169"/>
      <c r="H25" s="163"/>
    </row>
    <row r="26" spans="1:8">
      <c r="B26" s="168"/>
      <c r="C26" s="169"/>
      <c r="D26" s="169"/>
      <c r="E26" s="169"/>
      <c r="F26" s="172"/>
      <c r="G26" s="169"/>
      <c r="H26" s="163"/>
    </row>
    <row r="27" spans="1:8">
      <c r="A27" s="162"/>
      <c r="B27" s="168"/>
      <c r="C27" s="169" t="s">
        <v>22</v>
      </c>
      <c r="D27" s="169"/>
      <c r="E27" s="173">
        <f>+'Componente 1'!F9</f>
        <v>3780000</v>
      </c>
      <c r="F27" s="172" t="e">
        <f>+#REF!+#REF!</f>
        <v>#REF!</v>
      </c>
      <c r="G27" s="169"/>
      <c r="H27" s="167" t="e">
        <f>+E27+F27</f>
        <v>#REF!</v>
      </c>
    </row>
    <row r="28" spans="1:8">
      <c r="B28" s="168"/>
      <c r="C28" s="169" t="s">
        <v>23</v>
      </c>
      <c r="D28" s="169"/>
      <c r="E28" s="173" t="e">
        <f>+'Componente 1'!K3</f>
        <v>#REF!</v>
      </c>
      <c r="F28" s="172" t="e">
        <f>+C9+C8+#REF!+C6+#REF!+#REF!+C4</f>
        <v>#REF!</v>
      </c>
      <c r="G28" s="169"/>
      <c r="H28" s="167" t="e">
        <f>+E28+F28</f>
        <v>#REF!</v>
      </c>
    </row>
    <row r="29" spans="1:8">
      <c r="B29" s="168"/>
      <c r="C29" s="174" t="s">
        <v>28</v>
      </c>
      <c r="D29" s="169"/>
      <c r="E29" s="169"/>
      <c r="F29" s="169"/>
      <c r="G29" s="173"/>
      <c r="H29" s="163"/>
    </row>
    <row r="30" spans="1:8">
      <c r="B30" s="168"/>
      <c r="C30" s="169"/>
      <c r="D30" s="169"/>
      <c r="E30" s="173" t="e">
        <f>+E26+E27+E28</f>
        <v>#REF!</v>
      </c>
      <c r="F30" s="172" t="e">
        <f>SUM(F26:F29)</f>
        <v>#REF!</v>
      </c>
      <c r="G30" s="173">
        <f>+G29</f>
        <v>0</v>
      </c>
      <c r="H30" s="163"/>
    </row>
    <row r="31" spans="1:8">
      <c r="B31" s="168"/>
      <c r="C31" s="169"/>
      <c r="D31" s="169"/>
      <c r="E31" s="169"/>
      <c r="F31" s="169"/>
      <c r="G31" s="169"/>
      <c r="H31" s="163"/>
    </row>
    <row r="32" spans="1:8">
      <c r="B32" s="168"/>
      <c r="C32" s="169"/>
      <c r="D32" s="169"/>
      <c r="E32" s="175" t="e">
        <f>+E30/#REF!</f>
        <v>#REF!</v>
      </c>
      <c r="F32" s="175" t="e">
        <f>+F30/#REF!</f>
        <v>#REF!</v>
      </c>
      <c r="G32" s="169"/>
      <c r="H32" s="163"/>
    </row>
    <row r="33" spans="2:8">
      <c r="B33" s="168"/>
      <c r="C33" s="169"/>
      <c r="D33" s="169"/>
      <c r="E33" s="169"/>
      <c r="F33" s="169"/>
      <c r="G33" s="169"/>
      <c r="H33" s="163"/>
    </row>
  </sheetData>
  <mergeCells count="13">
    <mergeCell ref="O1:P1"/>
    <mergeCell ref="Q1:Q2"/>
    <mergeCell ref="A11:D11"/>
    <mergeCell ref="F1:G1"/>
    <mergeCell ref="H1:H2"/>
    <mergeCell ref="I1:J1"/>
    <mergeCell ref="K1:L1"/>
    <mergeCell ref="M1:N1"/>
    <mergeCell ref="A1:A2"/>
    <mergeCell ref="C1:C2"/>
    <mergeCell ref="D1:D2"/>
    <mergeCell ref="E1:E2"/>
    <mergeCell ref="B1:B2"/>
  </mergeCells>
  <pageMargins left="0.33" right="0.25" top="0.75" bottom="0.75" header="0.3" footer="0.3"/>
  <pageSetup scale="6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U34"/>
  <sheetViews>
    <sheetView showGridLines="0" zoomScale="90" zoomScaleNormal="90" zoomScaleSheetLayoutView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G16" sqref="G16"/>
    </sheetView>
  </sheetViews>
  <sheetFormatPr baseColWidth="10" defaultColWidth="11.42578125" defaultRowHeight="15.75"/>
  <cols>
    <col min="1" max="1" width="61.42578125" style="73" customWidth="1"/>
    <col min="2" max="2" width="11.140625" style="105" customWidth="1"/>
    <col min="3" max="3" width="14.28515625" style="56" bestFit="1" customWidth="1"/>
    <col min="4" max="4" width="10.140625" style="56" customWidth="1"/>
    <col min="5" max="5" width="13.85546875" style="56" customWidth="1"/>
    <col min="6" max="6" width="13.42578125" style="56" bestFit="1" customWidth="1"/>
    <col min="7" max="7" width="14.5703125" style="56" bestFit="1" customWidth="1"/>
    <col min="8" max="8" width="13.42578125" style="56" bestFit="1" customWidth="1"/>
    <col min="9" max="9" width="16.42578125" style="56" hidden="1" customWidth="1"/>
    <col min="10" max="11" width="12.42578125" style="56" hidden="1" customWidth="1"/>
    <col min="12" max="12" width="9.85546875" style="56" hidden="1" customWidth="1"/>
    <col min="13" max="13" width="14" style="56" hidden="1" customWidth="1"/>
    <col min="14" max="14" width="10.28515625" style="56" hidden="1" customWidth="1"/>
    <col min="15" max="15" width="9.5703125" style="56" hidden="1" customWidth="1"/>
    <col min="16" max="16" width="11.28515625" style="56" hidden="1" customWidth="1"/>
    <col min="17" max="17" width="12.42578125" style="104" hidden="1" customWidth="1"/>
    <col min="18" max="18" width="11.42578125" style="163"/>
    <col min="19" max="19" width="12.42578125" style="56" bestFit="1" customWidth="1"/>
    <col min="20" max="21" width="13" style="56" bestFit="1" customWidth="1"/>
    <col min="22" max="16384" width="11.42578125" style="56"/>
  </cols>
  <sheetData>
    <row r="1" spans="1:21">
      <c r="A1" s="344" t="s">
        <v>30</v>
      </c>
      <c r="B1" s="328" t="s">
        <v>0</v>
      </c>
      <c r="C1" s="338" t="s">
        <v>14</v>
      </c>
      <c r="D1" s="329" t="s">
        <v>2</v>
      </c>
      <c r="E1" s="330" t="s">
        <v>11</v>
      </c>
      <c r="F1" s="347" t="s">
        <v>8</v>
      </c>
      <c r="G1" s="347"/>
      <c r="H1" s="330" t="s">
        <v>10</v>
      </c>
      <c r="I1" s="332" t="s">
        <v>17</v>
      </c>
      <c r="J1" s="333"/>
      <c r="K1" s="321" t="s">
        <v>18</v>
      </c>
      <c r="L1" s="334"/>
      <c r="M1" s="335" t="s">
        <v>19</v>
      </c>
      <c r="N1" s="333"/>
      <c r="O1" s="321" t="s">
        <v>20</v>
      </c>
      <c r="P1" s="322"/>
      <c r="Q1" s="323" t="s">
        <v>10</v>
      </c>
    </row>
    <row r="2" spans="1:21" ht="48" thickBot="1">
      <c r="A2" s="345"/>
      <c r="B2" s="346"/>
      <c r="C2" s="339"/>
      <c r="D2" s="340"/>
      <c r="E2" s="331"/>
      <c r="F2" s="193" t="s">
        <v>7</v>
      </c>
      <c r="G2" s="80" t="s">
        <v>9</v>
      </c>
      <c r="H2" s="331"/>
      <c r="I2" s="188" t="s">
        <v>7</v>
      </c>
      <c r="J2" s="19" t="s">
        <v>21</v>
      </c>
      <c r="K2" s="57" t="s">
        <v>7</v>
      </c>
      <c r="L2" s="19" t="s">
        <v>21</v>
      </c>
      <c r="M2" s="57" t="s">
        <v>7</v>
      </c>
      <c r="N2" s="19" t="s">
        <v>21</v>
      </c>
      <c r="O2" s="57" t="s">
        <v>7</v>
      </c>
      <c r="P2" s="19" t="s">
        <v>21</v>
      </c>
      <c r="Q2" s="324"/>
    </row>
    <row r="3" spans="1:21" ht="21.75" customHeight="1">
      <c r="A3" s="131" t="s">
        <v>50</v>
      </c>
      <c r="B3" s="86"/>
      <c r="C3" s="87"/>
      <c r="D3" s="246"/>
      <c r="E3" s="89">
        <f>SUM(E4:E9)</f>
        <v>3710000</v>
      </c>
      <c r="F3" s="189">
        <f>SUM(F4:F9)</f>
        <v>3710000</v>
      </c>
      <c r="G3" s="88">
        <f t="shared" ref="G3" si="0">+G4+G5+G6</f>
        <v>0</v>
      </c>
      <c r="H3" s="89">
        <f>SUM(H4:H9)</f>
        <v>3710000</v>
      </c>
      <c r="I3" s="189">
        <f>+I4+I5+I6</f>
        <v>1050000</v>
      </c>
      <c r="J3" s="90" t="e">
        <f>+J4+J5+J6</f>
        <v>#REF!</v>
      </c>
      <c r="K3" s="90">
        <f t="shared" ref="K3:P3" si="1">+K4+K5+K6</f>
        <v>200000</v>
      </c>
      <c r="L3" s="90" t="e">
        <f t="shared" si="1"/>
        <v>#REF!</v>
      </c>
      <c r="M3" s="90">
        <f t="shared" si="1"/>
        <v>0</v>
      </c>
      <c r="N3" s="90">
        <f t="shared" si="1"/>
        <v>0</v>
      </c>
      <c r="O3" s="90">
        <f t="shared" si="1"/>
        <v>0</v>
      </c>
      <c r="P3" s="90">
        <f t="shared" si="1"/>
        <v>0</v>
      </c>
      <c r="Q3" s="101" t="e">
        <f>SUM(I3:P3)</f>
        <v>#REF!</v>
      </c>
    </row>
    <row r="4" spans="1:21" s="64" customFormat="1" ht="31.5">
      <c r="A4" s="181" t="s">
        <v>58</v>
      </c>
      <c r="B4" s="182" t="s">
        <v>3</v>
      </c>
      <c r="C4" s="198">
        <v>500000</v>
      </c>
      <c r="D4" s="247">
        <v>1</v>
      </c>
      <c r="E4" s="252">
        <f>+D4*C4</f>
        <v>500000</v>
      </c>
      <c r="F4" s="249">
        <f>+E4</f>
        <v>500000</v>
      </c>
      <c r="G4" s="58">
        <v>0</v>
      </c>
      <c r="H4" s="252">
        <f t="shared" ref="H4:H9" si="2">SUM(F4:G4)</f>
        <v>500000</v>
      </c>
      <c r="I4" s="142">
        <f>+F4*0.6</f>
        <v>300000</v>
      </c>
      <c r="J4" s="141" t="e">
        <f>+#REF!*0.4</f>
        <v>#REF!</v>
      </c>
      <c r="K4" s="140">
        <f>+F4-I4</f>
        <v>200000</v>
      </c>
      <c r="L4" s="141" t="e">
        <f>+#REF!-J4</f>
        <v>#REF!</v>
      </c>
      <c r="M4" s="60"/>
      <c r="N4" s="61"/>
      <c r="O4" s="62"/>
      <c r="P4" s="63"/>
      <c r="Q4" s="100" t="e">
        <f>SUM(I4:P4)</f>
        <v>#REF!</v>
      </c>
      <c r="R4" s="163"/>
    </row>
    <row r="5" spans="1:21" s="64" customFormat="1" ht="54.75" customHeight="1">
      <c r="A5" s="181" t="s">
        <v>39</v>
      </c>
      <c r="B5" s="182" t="s">
        <v>3</v>
      </c>
      <c r="C5" s="198">
        <v>350000</v>
      </c>
      <c r="D5" s="247">
        <v>1</v>
      </c>
      <c r="E5" s="252">
        <f t="shared" ref="E5:E9" si="3">+D5*C5</f>
        <v>350000</v>
      </c>
      <c r="F5" s="249">
        <f t="shared" ref="F5:F6" si="4">+E5</f>
        <v>350000</v>
      </c>
      <c r="G5" s="58">
        <v>0</v>
      </c>
      <c r="H5" s="252">
        <f t="shared" si="2"/>
        <v>350000</v>
      </c>
      <c r="I5" s="142">
        <f t="shared" ref="I5:I6" si="5">F5</f>
        <v>350000</v>
      </c>
      <c r="J5" s="141" t="e">
        <f>#REF!</f>
        <v>#REF!</v>
      </c>
      <c r="K5" s="142"/>
      <c r="L5" s="143"/>
      <c r="M5" s="60"/>
      <c r="N5" s="61"/>
      <c r="O5" s="62"/>
      <c r="P5" s="63"/>
      <c r="Q5" s="100" t="e">
        <f t="shared" ref="Q5:Q6" si="6">SUM(I5:P5)</f>
        <v>#REF!</v>
      </c>
      <c r="R5" s="163"/>
    </row>
    <row r="6" spans="1:21" s="64" customFormat="1" ht="31.5">
      <c r="A6" s="181" t="s">
        <v>40</v>
      </c>
      <c r="B6" s="182" t="s">
        <v>3</v>
      </c>
      <c r="C6" s="198">
        <v>400000</v>
      </c>
      <c r="D6" s="247">
        <v>1</v>
      </c>
      <c r="E6" s="252">
        <f t="shared" si="3"/>
        <v>400000</v>
      </c>
      <c r="F6" s="249">
        <f t="shared" si="4"/>
        <v>400000</v>
      </c>
      <c r="G6" s="58">
        <v>0</v>
      </c>
      <c r="H6" s="252">
        <f t="shared" si="2"/>
        <v>400000</v>
      </c>
      <c r="I6" s="142">
        <f t="shared" si="5"/>
        <v>400000</v>
      </c>
      <c r="J6" s="141" t="e">
        <f>#REF!</f>
        <v>#REF!</v>
      </c>
      <c r="K6" s="142"/>
      <c r="L6" s="143"/>
      <c r="M6" s="60"/>
      <c r="N6" s="61"/>
      <c r="O6" s="62"/>
      <c r="P6" s="63"/>
      <c r="Q6" s="100" t="e">
        <f t="shared" si="6"/>
        <v>#REF!</v>
      </c>
      <c r="R6" s="163"/>
    </row>
    <row r="7" spans="1:21" ht="50.25" customHeight="1">
      <c r="A7" s="178" t="s">
        <v>54</v>
      </c>
      <c r="B7" s="199" t="s">
        <v>3</v>
      </c>
      <c r="C7" s="200">
        <v>420000</v>
      </c>
      <c r="D7" s="247">
        <v>1</v>
      </c>
      <c r="E7" s="252">
        <f t="shared" si="3"/>
        <v>420000</v>
      </c>
      <c r="F7" s="249">
        <f>+E7</f>
        <v>420000</v>
      </c>
      <c r="G7" s="254"/>
      <c r="H7" s="252">
        <f t="shared" si="2"/>
        <v>420000</v>
      </c>
      <c r="I7" s="137"/>
      <c r="J7" s="132"/>
      <c r="K7" s="82"/>
      <c r="L7" s="81"/>
      <c r="M7" s="82"/>
      <c r="N7" s="132"/>
      <c r="O7" s="82"/>
      <c r="P7" s="81"/>
      <c r="Q7" s="147"/>
    </row>
    <row r="8" spans="1:21" ht="55.5" customHeight="1">
      <c r="A8" s="201" t="s">
        <v>41</v>
      </c>
      <c r="B8" s="183" t="s">
        <v>3</v>
      </c>
      <c r="C8" s="202">
        <v>720000</v>
      </c>
      <c r="D8" s="256">
        <v>1</v>
      </c>
      <c r="E8" s="252">
        <f t="shared" si="3"/>
        <v>720000</v>
      </c>
      <c r="F8" s="258">
        <f>+E8</f>
        <v>720000</v>
      </c>
      <c r="G8" s="65"/>
      <c r="H8" s="260">
        <f t="shared" si="2"/>
        <v>720000</v>
      </c>
      <c r="I8" s="137"/>
      <c r="J8" s="132"/>
      <c r="K8" s="82"/>
      <c r="L8" s="81"/>
      <c r="M8" s="82"/>
      <c r="N8" s="132"/>
      <c r="O8" s="82"/>
      <c r="P8" s="81"/>
      <c r="Q8" s="147"/>
    </row>
    <row r="9" spans="1:21" ht="47.25">
      <c r="A9" s="195" t="s">
        <v>61</v>
      </c>
      <c r="B9" s="183" t="s">
        <v>3</v>
      </c>
      <c r="C9" s="200">
        <v>1320000</v>
      </c>
      <c r="D9" s="185">
        <v>1</v>
      </c>
      <c r="E9" s="252">
        <f t="shared" si="3"/>
        <v>1320000</v>
      </c>
      <c r="F9" s="259">
        <f>+E9</f>
        <v>1320000</v>
      </c>
      <c r="G9" s="185"/>
      <c r="H9" s="59">
        <f t="shared" si="2"/>
        <v>1320000</v>
      </c>
      <c r="I9" s="137"/>
      <c r="J9" s="132"/>
      <c r="K9" s="179"/>
      <c r="L9" s="81"/>
      <c r="M9" s="180"/>
      <c r="N9" s="138"/>
      <c r="O9" s="179"/>
      <c r="P9" s="81"/>
      <c r="Q9" s="147"/>
    </row>
    <row r="10" spans="1:21" ht="17.25" customHeight="1">
      <c r="A10" s="139" t="s">
        <v>42</v>
      </c>
      <c r="B10" s="139"/>
      <c r="C10" s="139"/>
      <c r="D10" s="257"/>
      <c r="E10" s="253">
        <f>+E11</f>
        <v>3550000</v>
      </c>
      <c r="F10" s="250">
        <f t="shared" ref="F10:Q10" si="7">SUM(F11:F11)</f>
        <v>3550000</v>
      </c>
      <c r="G10" s="81">
        <f t="shared" si="7"/>
        <v>0</v>
      </c>
      <c r="H10" s="253">
        <f t="shared" si="7"/>
        <v>3550000</v>
      </c>
      <c r="I10" s="137">
        <f t="shared" si="7"/>
        <v>0</v>
      </c>
      <c r="J10" s="132">
        <f t="shared" si="7"/>
        <v>0</v>
      </c>
      <c r="K10" s="137">
        <f t="shared" si="7"/>
        <v>0</v>
      </c>
      <c r="L10" s="81">
        <f t="shared" si="7"/>
        <v>0</v>
      </c>
      <c r="M10" s="138">
        <f t="shared" si="7"/>
        <v>0</v>
      </c>
      <c r="N10" s="138">
        <f t="shared" si="7"/>
        <v>0</v>
      </c>
      <c r="O10" s="81">
        <f t="shared" si="7"/>
        <v>0</v>
      </c>
      <c r="P10" s="81">
        <f t="shared" si="7"/>
        <v>0</v>
      </c>
      <c r="Q10" s="102">
        <f t="shared" si="7"/>
        <v>0</v>
      </c>
    </row>
    <row r="11" spans="1:21" s="64" customFormat="1" ht="32.25" thickBot="1">
      <c r="A11" s="195" t="s">
        <v>60</v>
      </c>
      <c r="B11" s="184" t="s">
        <v>3</v>
      </c>
      <c r="C11" s="200">
        <v>3550000</v>
      </c>
      <c r="D11" s="185">
        <v>1</v>
      </c>
      <c r="E11" s="261">
        <f t="shared" ref="E11" si="8">+C11*D11</f>
        <v>3550000</v>
      </c>
      <c r="F11" s="259">
        <f>+E11</f>
        <v>3550000</v>
      </c>
      <c r="G11" s="185"/>
      <c r="H11" s="59">
        <f>SUM(F11:G11)</f>
        <v>3550000</v>
      </c>
      <c r="I11" s="67"/>
      <c r="J11" s="66"/>
      <c r="K11" s="67"/>
      <c r="L11" s="68"/>
      <c r="M11" s="60"/>
      <c r="N11" s="61"/>
      <c r="O11" s="67"/>
      <c r="P11" s="66"/>
      <c r="Q11" s="100">
        <f t="shared" ref="Q11" si="9">SUM(I11:P11)</f>
        <v>0</v>
      </c>
      <c r="R11" s="164"/>
      <c r="U11" s="177"/>
    </row>
    <row r="12" spans="1:21" s="72" customFormat="1" ht="16.5" thickBot="1">
      <c r="A12" s="341" t="s">
        <v>4</v>
      </c>
      <c r="B12" s="342"/>
      <c r="C12" s="342"/>
      <c r="D12" s="343"/>
      <c r="E12" s="22">
        <f>+E10+E3</f>
        <v>7260000</v>
      </c>
      <c r="F12" s="251">
        <f t="shared" ref="F12:H12" si="10">+F10+F3</f>
        <v>7260000</v>
      </c>
      <c r="G12" s="187">
        <f t="shared" si="10"/>
        <v>0</v>
      </c>
      <c r="H12" s="22">
        <f t="shared" si="10"/>
        <v>7260000</v>
      </c>
      <c r="I12" s="190" t="e">
        <f>+I10+#REF!+I3+#REF!</f>
        <v>#REF!</v>
      </c>
      <c r="J12" s="69" t="e">
        <f>+J10+#REF!+J3+#REF!</f>
        <v>#REF!</v>
      </c>
      <c r="K12" s="20" t="e">
        <f>+K10+#REF!+K3+#REF!</f>
        <v>#REF!</v>
      </c>
      <c r="L12" s="20" t="e">
        <f>+L10+#REF!+L3+#REF!</f>
        <v>#REF!</v>
      </c>
      <c r="M12" s="70" t="e">
        <f>+M10+#REF!+M3+#REF!</f>
        <v>#REF!</v>
      </c>
      <c r="N12" s="71" t="e">
        <f>+N10+#REF!+N3+#REF!</f>
        <v>#REF!</v>
      </c>
      <c r="O12" s="20" t="e">
        <f>+O10+#REF!+O3+#REF!</f>
        <v>#REF!</v>
      </c>
      <c r="P12" s="21" t="e">
        <f>+P10+#REF!+P3+#REF!</f>
        <v>#REF!</v>
      </c>
      <c r="Q12" s="22" t="e">
        <f>+Q10+#REF!+Q3+#REF!</f>
        <v>#REF!</v>
      </c>
      <c r="R12" s="166"/>
    </row>
    <row r="13" spans="1:21" ht="16.5" thickBot="1">
      <c r="H13" s="74"/>
      <c r="I13" s="75" t="e">
        <f>+I12/F12</f>
        <v>#REF!</v>
      </c>
      <c r="J13" s="76" t="e">
        <f>+J12/#REF!</f>
        <v>#REF!</v>
      </c>
      <c r="K13" s="77" t="e">
        <f>+K12/F12</f>
        <v>#REF!</v>
      </c>
      <c r="L13" s="76" t="e">
        <f>+L12/#REF!</f>
        <v>#REF!</v>
      </c>
      <c r="M13" s="75" t="e">
        <f>+M12/F12</f>
        <v>#REF!</v>
      </c>
      <c r="N13" s="78" t="e">
        <f>+N12/#REF!</f>
        <v>#REF!</v>
      </c>
      <c r="O13" s="77">
        <v>0</v>
      </c>
      <c r="P13" s="76" t="e">
        <f>+P12/#REF!</f>
        <v>#REF!</v>
      </c>
      <c r="Q13" s="103"/>
      <c r="S13" s="176"/>
    </row>
    <row r="14" spans="1:21">
      <c r="C14" s="304">
        <f>+C9/56</f>
        <v>23571.428571428572</v>
      </c>
      <c r="E14" s="79"/>
      <c r="F14" s="79"/>
    </row>
    <row r="15" spans="1:21">
      <c r="C15" s="176"/>
    </row>
    <row r="16" spans="1:21">
      <c r="C16" s="104">
        <f>+C14*50</f>
        <v>1178571.4285714286</v>
      </c>
    </row>
    <row r="17" spans="1:8">
      <c r="C17" s="104">
        <f>+C14*6</f>
        <v>141428.57142857142</v>
      </c>
    </row>
    <row r="19" spans="1:8">
      <c r="C19" s="104"/>
    </row>
    <row r="20" spans="1:8">
      <c r="C20" s="104"/>
    </row>
    <row r="24" spans="1:8">
      <c r="B24" s="161"/>
    </row>
    <row r="25" spans="1:8">
      <c r="B25" s="168"/>
      <c r="C25" s="169"/>
      <c r="D25" s="169"/>
      <c r="E25" s="169"/>
      <c r="F25" s="169"/>
      <c r="G25" s="169"/>
      <c r="H25" s="163"/>
    </row>
    <row r="26" spans="1:8">
      <c r="B26" s="168"/>
      <c r="C26" s="169"/>
      <c r="D26" s="169"/>
      <c r="E26" s="170"/>
      <c r="F26" s="171"/>
      <c r="G26" s="169"/>
      <c r="H26" s="163"/>
    </row>
    <row r="27" spans="1:8">
      <c r="B27" s="168"/>
      <c r="C27" s="169"/>
      <c r="D27" s="169"/>
      <c r="E27" s="169"/>
      <c r="F27" s="172"/>
      <c r="G27" s="169"/>
      <c r="H27" s="163"/>
    </row>
    <row r="28" spans="1:8">
      <c r="A28" s="162"/>
      <c r="B28" s="168"/>
      <c r="C28" s="169"/>
      <c r="D28" s="169"/>
      <c r="E28" s="173"/>
      <c r="F28" s="172"/>
      <c r="G28" s="169"/>
      <c r="H28" s="167"/>
    </row>
    <row r="29" spans="1:8">
      <c r="B29" s="168"/>
      <c r="C29" s="169"/>
      <c r="D29" s="169"/>
      <c r="E29" s="173"/>
      <c r="F29" s="172"/>
      <c r="G29" s="169"/>
      <c r="H29" s="167"/>
    </row>
    <row r="30" spans="1:8">
      <c r="B30" s="168"/>
      <c r="C30" s="174"/>
      <c r="D30" s="169"/>
      <c r="E30" s="169"/>
      <c r="F30" s="169"/>
      <c r="G30" s="173"/>
      <c r="H30" s="163"/>
    </row>
    <row r="31" spans="1:8">
      <c r="B31" s="168"/>
      <c r="C31" s="169"/>
      <c r="D31" s="169"/>
      <c r="E31" s="173"/>
      <c r="F31" s="172"/>
      <c r="G31" s="173"/>
      <c r="H31" s="163"/>
    </row>
    <row r="32" spans="1:8">
      <c r="B32" s="168"/>
      <c r="C32" s="169"/>
      <c r="D32" s="169"/>
      <c r="E32" s="169"/>
      <c r="F32" s="169"/>
      <c r="G32" s="169"/>
      <c r="H32" s="163"/>
    </row>
    <row r="33" spans="2:8">
      <c r="B33" s="168"/>
      <c r="C33" s="169"/>
      <c r="D33" s="169"/>
      <c r="E33" s="175"/>
      <c r="F33" s="175"/>
      <c r="G33" s="169"/>
      <c r="H33" s="163"/>
    </row>
    <row r="34" spans="2:8">
      <c r="B34" s="168"/>
      <c r="C34" s="169"/>
      <c r="D34" s="169"/>
      <c r="E34" s="169"/>
      <c r="F34" s="169"/>
      <c r="G34" s="169"/>
      <c r="H34" s="163"/>
    </row>
  </sheetData>
  <mergeCells count="13">
    <mergeCell ref="Q1:Q2"/>
    <mergeCell ref="I1:J1"/>
    <mergeCell ref="K1:L1"/>
    <mergeCell ref="M1:N1"/>
    <mergeCell ref="O1:P1"/>
    <mergeCell ref="A12:D12"/>
    <mergeCell ref="E1:E2"/>
    <mergeCell ref="H1:H2"/>
    <mergeCell ref="A1:A2"/>
    <mergeCell ref="B1:B2"/>
    <mergeCell ref="C1:C2"/>
    <mergeCell ref="D1:D2"/>
    <mergeCell ref="F1:G1"/>
  </mergeCells>
  <phoneticPr fontId="0" type="noConversion"/>
  <printOptions horizontalCentered="1"/>
  <pageMargins left="0.2" right="0.2" top="0.55000000000000004" bottom="0.26" header="0.51181102362204722" footer="0.33"/>
  <pageSetup scale="56" orientation="landscape" horizontalDpi="4294967293" verticalDpi="200" r:id="rId1"/>
  <headerFooter alignWithMargins="0">
    <oddHeader xml:space="preserve">&amp;R&amp;"Arial,Negrita"&amp;9Anexo  - Presupuesto Detallado&amp;"Arial,Normal"&amp;10
&amp;9EC-L1098&amp;10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T33"/>
  <sheetViews>
    <sheetView showGridLines="0" zoomScale="90" zoomScaleNormal="90" zoomScaleSheetLayoutView="100" workbookViewId="0">
      <pane xSplit="1" ySplit="2" topLeftCell="B5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baseColWidth="10" defaultColWidth="11.42578125" defaultRowHeight="15.75"/>
  <cols>
    <col min="1" max="1" width="61.42578125" style="73" customWidth="1"/>
    <col min="2" max="2" width="11.140625" style="105" customWidth="1"/>
    <col min="3" max="3" width="13.85546875" style="56" bestFit="1" customWidth="1"/>
    <col min="4" max="4" width="10.140625" style="56" customWidth="1"/>
    <col min="5" max="5" width="13.85546875" style="56" customWidth="1"/>
    <col min="6" max="6" width="13.42578125" style="56" bestFit="1" customWidth="1"/>
    <col min="7" max="7" width="14.5703125" style="56" bestFit="1" customWidth="1"/>
    <col min="8" max="8" width="13.42578125" style="56" bestFit="1" customWidth="1"/>
    <col min="9" max="9" width="16.42578125" style="56" hidden="1" customWidth="1"/>
    <col min="10" max="11" width="12.42578125" style="56" hidden="1" customWidth="1"/>
    <col min="12" max="12" width="9.85546875" style="56" hidden="1" customWidth="1"/>
    <col min="13" max="13" width="14" style="56" hidden="1" customWidth="1"/>
    <col min="14" max="14" width="10.28515625" style="56" hidden="1" customWidth="1"/>
    <col min="15" max="15" width="9.5703125" style="56" hidden="1" customWidth="1"/>
    <col min="16" max="16" width="11.28515625" style="56" hidden="1" customWidth="1"/>
    <col min="17" max="17" width="12.42578125" style="104" hidden="1" customWidth="1"/>
    <col min="18" max="18" width="11.42578125" style="163"/>
    <col min="19" max="19" width="12.42578125" style="56" bestFit="1" customWidth="1"/>
    <col min="20" max="21" width="13" style="56" bestFit="1" customWidth="1"/>
    <col min="22" max="16384" width="11.42578125" style="56"/>
  </cols>
  <sheetData>
    <row r="1" spans="1:20">
      <c r="A1" s="344" t="s">
        <v>53</v>
      </c>
      <c r="B1" s="328" t="s">
        <v>0</v>
      </c>
      <c r="C1" s="338" t="s">
        <v>14</v>
      </c>
      <c r="D1" s="329" t="s">
        <v>2</v>
      </c>
      <c r="E1" s="330" t="s">
        <v>11</v>
      </c>
      <c r="F1" s="347" t="s">
        <v>8</v>
      </c>
      <c r="G1" s="347"/>
      <c r="H1" s="330" t="s">
        <v>10</v>
      </c>
      <c r="I1" s="332" t="s">
        <v>17</v>
      </c>
      <c r="J1" s="333"/>
      <c r="K1" s="321" t="s">
        <v>18</v>
      </c>
      <c r="L1" s="334"/>
      <c r="M1" s="335" t="s">
        <v>19</v>
      </c>
      <c r="N1" s="333"/>
      <c r="O1" s="321" t="s">
        <v>20</v>
      </c>
      <c r="P1" s="322"/>
      <c r="Q1" s="323" t="s">
        <v>10</v>
      </c>
    </row>
    <row r="2" spans="1:20" ht="48" thickBot="1">
      <c r="A2" s="345"/>
      <c r="B2" s="346"/>
      <c r="C2" s="339"/>
      <c r="D2" s="340"/>
      <c r="E2" s="331"/>
      <c r="F2" s="193" t="s">
        <v>7</v>
      </c>
      <c r="G2" s="80" t="s">
        <v>9</v>
      </c>
      <c r="H2" s="331"/>
      <c r="I2" s="188" t="s">
        <v>7</v>
      </c>
      <c r="J2" s="19" t="s">
        <v>21</v>
      </c>
      <c r="K2" s="57" t="s">
        <v>7</v>
      </c>
      <c r="L2" s="19" t="s">
        <v>21</v>
      </c>
      <c r="M2" s="57" t="s">
        <v>7</v>
      </c>
      <c r="N2" s="19" t="s">
        <v>21</v>
      </c>
      <c r="O2" s="57" t="s">
        <v>7</v>
      </c>
      <c r="P2" s="19" t="s">
        <v>21</v>
      </c>
      <c r="Q2" s="324"/>
    </row>
    <row r="3" spans="1:20" ht="21" customHeight="1">
      <c r="A3" s="131" t="s">
        <v>31</v>
      </c>
      <c r="B3" s="86"/>
      <c r="C3" s="87"/>
      <c r="D3" s="246"/>
      <c r="E3" s="89">
        <f>SUM(E4:E7)</f>
        <v>1370000</v>
      </c>
      <c r="F3" s="189">
        <f>SUM(F4:F7)</f>
        <v>1370000</v>
      </c>
      <c r="G3" s="88">
        <f t="shared" ref="G3" si="0">+G4+G5+G7</f>
        <v>0</v>
      </c>
      <c r="H3" s="89">
        <f>SUM(H4:H7)</f>
        <v>1370000</v>
      </c>
      <c r="I3" s="189">
        <f>+I4+I5+I7</f>
        <v>946000</v>
      </c>
      <c r="J3" s="90" t="e">
        <f>+J4+J5+J7</f>
        <v>#REF!</v>
      </c>
      <c r="K3" s="90">
        <f t="shared" ref="K3:P3" si="1">+K4+K5+K7</f>
        <v>144000</v>
      </c>
      <c r="L3" s="90" t="e">
        <f t="shared" si="1"/>
        <v>#REF!</v>
      </c>
      <c r="M3" s="90">
        <f t="shared" si="1"/>
        <v>0</v>
      </c>
      <c r="N3" s="90">
        <f t="shared" si="1"/>
        <v>0</v>
      </c>
      <c r="O3" s="90">
        <f t="shared" si="1"/>
        <v>0</v>
      </c>
      <c r="P3" s="90">
        <f t="shared" si="1"/>
        <v>0</v>
      </c>
      <c r="Q3" s="101" t="e">
        <f>SUM(I3:P3)</f>
        <v>#REF!</v>
      </c>
    </row>
    <row r="4" spans="1:20" s="64" customFormat="1" ht="48.75" customHeight="1">
      <c r="A4" s="204" t="s">
        <v>43</v>
      </c>
      <c r="B4" s="182" t="s">
        <v>3</v>
      </c>
      <c r="C4" s="198">
        <v>360000</v>
      </c>
      <c r="D4" s="247">
        <v>1</v>
      </c>
      <c r="E4" s="252">
        <f>+D4*C4</f>
        <v>360000</v>
      </c>
      <c r="F4" s="249">
        <f>+E4</f>
        <v>360000</v>
      </c>
      <c r="G4" s="58">
        <v>0</v>
      </c>
      <c r="H4" s="252">
        <f>SUM(F4:G4)</f>
        <v>360000</v>
      </c>
      <c r="I4" s="142">
        <f>+F4*0.6</f>
        <v>216000</v>
      </c>
      <c r="J4" s="141" t="e">
        <f>+#REF!*0.4</f>
        <v>#REF!</v>
      </c>
      <c r="K4" s="140">
        <f>+F4-I4</f>
        <v>144000</v>
      </c>
      <c r="L4" s="141" t="e">
        <f>+#REF!-J4</f>
        <v>#REF!</v>
      </c>
      <c r="M4" s="60"/>
      <c r="N4" s="61"/>
      <c r="O4" s="62"/>
      <c r="P4" s="63"/>
      <c r="Q4" s="100" t="e">
        <f>SUM(I4:P4)</f>
        <v>#REF!</v>
      </c>
      <c r="R4" s="163" t="s">
        <v>24</v>
      </c>
      <c r="T4" s="303"/>
    </row>
    <row r="5" spans="1:20" s="64" customFormat="1" ht="31.5">
      <c r="A5" s="205" t="s">
        <v>59</v>
      </c>
      <c r="B5" s="182" t="s">
        <v>3</v>
      </c>
      <c r="C5" s="198">
        <v>330000</v>
      </c>
      <c r="D5" s="247">
        <v>1</v>
      </c>
      <c r="E5" s="252">
        <f>+D5*C5</f>
        <v>330000</v>
      </c>
      <c r="F5" s="249">
        <f t="shared" ref="F5:F7" si="2">+E5</f>
        <v>330000</v>
      </c>
      <c r="G5" s="58">
        <v>0</v>
      </c>
      <c r="H5" s="252">
        <f>SUM(F5:G5)</f>
        <v>330000</v>
      </c>
      <c r="I5" s="142">
        <f t="shared" ref="I5:I7" si="3">F5</f>
        <v>330000</v>
      </c>
      <c r="J5" s="141" t="e">
        <f>#REF!</f>
        <v>#REF!</v>
      </c>
      <c r="K5" s="142"/>
      <c r="L5" s="143"/>
      <c r="M5" s="60"/>
      <c r="N5" s="61"/>
      <c r="O5" s="62"/>
      <c r="P5" s="63"/>
      <c r="Q5" s="100" t="e">
        <f t="shared" ref="Q5:Q8" si="4">SUM(I5:P5)</f>
        <v>#REF!</v>
      </c>
      <c r="R5" s="163" t="s">
        <v>25</v>
      </c>
      <c r="T5" s="303"/>
    </row>
    <row r="6" spans="1:20" s="64" customFormat="1" ht="31.5">
      <c r="A6" s="205" t="s">
        <v>62</v>
      </c>
      <c r="B6" s="182" t="s">
        <v>3</v>
      </c>
      <c r="C6" s="198">
        <f>280000/4</f>
        <v>70000</v>
      </c>
      <c r="D6" s="247">
        <v>4</v>
      </c>
      <c r="E6" s="252">
        <f>+D6*C6</f>
        <v>280000</v>
      </c>
      <c r="F6" s="249">
        <f t="shared" ref="F6" si="5">+E6</f>
        <v>280000</v>
      </c>
      <c r="G6" s="58"/>
      <c r="H6" s="252">
        <f>SUM(F6:G6)</f>
        <v>280000</v>
      </c>
      <c r="I6" s="142"/>
      <c r="J6" s="141"/>
      <c r="K6" s="142"/>
      <c r="L6" s="143"/>
      <c r="M6" s="60"/>
      <c r="N6" s="61"/>
      <c r="O6" s="62"/>
      <c r="P6" s="63"/>
      <c r="Q6" s="100"/>
      <c r="R6" s="163"/>
      <c r="T6" s="303"/>
    </row>
    <row r="7" spans="1:20" s="64" customFormat="1" ht="50.25" customHeight="1">
      <c r="A7" s="206" t="s">
        <v>64</v>
      </c>
      <c r="B7" s="182" t="s">
        <v>3</v>
      </c>
      <c r="C7" s="198">
        <v>400000</v>
      </c>
      <c r="D7" s="247">
        <v>1</v>
      </c>
      <c r="E7" s="252">
        <f t="shared" ref="E7" si="6">+D7*C7</f>
        <v>400000</v>
      </c>
      <c r="F7" s="249">
        <f t="shared" si="2"/>
        <v>400000</v>
      </c>
      <c r="G7" s="58">
        <v>0</v>
      </c>
      <c r="H7" s="252">
        <f>SUM(F7:G7)</f>
        <v>400000</v>
      </c>
      <c r="I7" s="142">
        <f t="shared" si="3"/>
        <v>400000</v>
      </c>
      <c r="J7" s="141" t="e">
        <f>#REF!</f>
        <v>#REF!</v>
      </c>
      <c r="K7" s="142"/>
      <c r="L7" s="143"/>
      <c r="M7" s="60"/>
      <c r="N7" s="61"/>
      <c r="O7" s="62"/>
      <c r="P7" s="63"/>
      <c r="Q7" s="100" t="e">
        <f t="shared" si="4"/>
        <v>#REF!</v>
      </c>
      <c r="R7" s="163" t="s">
        <v>25</v>
      </c>
      <c r="T7" s="303"/>
    </row>
    <row r="8" spans="1:20">
      <c r="A8" s="131" t="s">
        <v>49</v>
      </c>
      <c r="B8" s="203"/>
      <c r="C8" s="203"/>
      <c r="D8" s="248"/>
      <c r="E8" s="253">
        <f>SUM(E9:E10)</f>
        <v>590000</v>
      </c>
      <c r="F8" s="250">
        <f>SUM(F9:F10)</f>
        <v>590000</v>
      </c>
      <c r="G8" s="81">
        <f>SUM(G9:G10)</f>
        <v>0</v>
      </c>
      <c r="H8" s="253">
        <f>SUM(H9:H10)</f>
        <v>590000</v>
      </c>
      <c r="I8" s="137" t="e">
        <f>SUM(#REF!)</f>
        <v>#REF!</v>
      </c>
      <c r="J8" s="132" t="e">
        <f>SUM(#REF!)</f>
        <v>#REF!</v>
      </c>
      <c r="K8" s="82" t="e">
        <f>SUM(#REF!)</f>
        <v>#REF!</v>
      </c>
      <c r="L8" s="132" t="e">
        <f>SUM(#REF!)</f>
        <v>#REF!</v>
      </c>
      <c r="M8" s="82" t="e">
        <f>SUM(#REF!)</f>
        <v>#REF!</v>
      </c>
      <c r="N8" s="132" t="e">
        <f>SUM(#REF!)</f>
        <v>#REF!</v>
      </c>
      <c r="O8" s="82" t="e">
        <f>SUM(#REF!)</f>
        <v>#REF!</v>
      </c>
      <c r="P8" s="132" t="e">
        <f>SUM(#REF!)</f>
        <v>#REF!</v>
      </c>
      <c r="Q8" s="102" t="e">
        <f t="shared" si="4"/>
        <v>#REF!</v>
      </c>
      <c r="T8" s="303"/>
    </row>
    <row r="9" spans="1:20" ht="50.25" customHeight="1">
      <c r="A9" s="196" t="s">
        <v>63</v>
      </c>
      <c r="B9" s="199" t="s">
        <v>3</v>
      </c>
      <c r="C9" s="198">
        <f>170000/2</f>
        <v>85000</v>
      </c>
      <c r="D9" s="247">
        <v>2</v>
      </c>
      <c r="E9" s="252">
        <f>+C9*D9</f>
        <v>170000</v>
      </c>
      <c r="F9" s="249">
        <f>+E9</f>
        <v>170000</v>
      </c>
      <c r="G9" s="254">
        <v>0</v>
      </c>
      <c r="H9" s="252">
        <f>SUM(F9:G9)</f>
        <v>170000</v>
      </c>
      <c r="I9" s="137"/>
      <c r="J9" s="132"/>
      <c r="K9" s="82"/>
      <c r="L9" s="81"/>
      <c r="M9" s="82"/>
      <c r="N9" s="132"/>
      <c r="O9" s="82"/>
      <c r="P9" s="81"/>
      <c r="Q9" s="147"/>
      <c r="R9" s="163" t="s">
        <v>24</v>
      </c>
      <c r="T9" s="303"/>
    </row>
    <row r="10" spans="1:20" ht="50.25" customHeight="1" thickBot="1">
      <c r="A10" s="196" t="s">
        <v>65</v>
      </c>
      <c r="B10" s="199" t="s">
        <v>3</v>
      </c>
      <c r="C10" s="198">
        <v>420000</v>
      </c>
      <c r="D10" s="247">
        <v>1</v>
      </c>
      <c r="E10" s="255">
        <f>+C10*D10</f>
        <v>420000</v>
      </c>
      <c r="F10" s="249">
        <f>+E10</f>
        <v>420000</v>
      </c>
      <c r="G10" s="254">
        <v>0</v>
      </c>
      <c r="H10" s="255">
        <f>SUM(F10:G10)</f>
        <v>420000</v>
      </c>
      <c r="I10" s="137"/>
      <c r="J10" s="132"/>
      <c r="K10" s="82"/>
      <c r="L10" s="81"/>
      <c r="M10" s="82"/>
      <c r="N10" s="132"/>
      <c r="O10" s="82"/>
      <c r="P10" s="81"/>
      <c r="Q10" s="147"/>
    </row>
    <row r="11" spans="1:20" s="72" customFormat="1" ht="16.5" thickBot="1">
      <c r="A11" s="341" t="s">
        <v>66</v>
      </c>
      <c r="B11" s="342"/>
      <c r="C11" s="342"/>
      <c r="D11" s="343"/>
      <c r="E11" s="22">
        <f>+E8+E3</f>
        <v>1960000</v>
      </c>
      <c r="F11" s="251">
        <f t="shared" ref="F11:G11" si="7">+F8+F3</f>
        <v>1960000</v>
      </c>
      <c r="G11" s="187">
        <f t="shared" si="7"/>
        <v>0</v>
      </c>
      <c r="H11" s="22">
        <f>+H8+H3</f>
        <v>1960000</v>
      </c>
      <c r="I11" s="190" t="e">
        <f>+#REF!+I8+I3+#REF!</f>
        <v>#REF!</v>
      </c>
      <c r="J11" s="69" t="e">
        <f>+#REF!+J8+J3+#REF!</f>
        <v>#REF!</v>
      </c>
      <c r="K11" s="20" t="e">
        <f>+#REF!+K8+K3+#REF!</f>
        <v>#REF!</v>
      </c>
      <c r="L11" s="20" t="e">
        <f>+#REF!+L8+L3+#REF!</f>
        <v>#REF!</v>
      </c>
      <c r="M11" s="70" t="e">
        <f>+#REF!+M8+M3+#REF!</f>
        <v>#REF!</v>
      </c>
      <c r="N11" s="71" t="e">
        <f>+#REF!+N8+N3+#REF!</f>
        <v>#REF!</v>
      </c>
      <c r="O11" s="20" t="e">
        <f>+#REF!+O8+O3+#REF!</f>
        <v>#REF!</v>
      </c>
      <c r="P11" s="21" t="e">
        <f>+#REF!+P8+P3+#REF!</f>
        <v>#REF!</v>
      </c>
      <c r="Q11" s="22" t="e">
        <f>+#REF!+Q8+Q3+#REF!</f>
        <v>#REF!</v>
      </c>
      <c r="R11" s="166"/>
    </row>
    <row r="12" spans="1:20" ht="16.5" thickBot="1">
      <c r="H12" s="74"/>
      <c r="I12" s="75" t="e">
        <f>+I11/F11</f>
        <v>#REF!</v>
      </c>
      <c r="J12" s="76" t="e">
        <f>+J11/#REF!</f>
        <v>#REF!</v>
      </c>
      <c r="K12" s="77" t="e">
        <f>+K11/F11</f>
        <v>#REF!</v>
      </c>
      <c r="L12" s="76" t="e">
        <f>+L11/#REF!</f>
        <v>#REF!</v>
      </c>
      <c r="M12" s="75" t="e">
        <f>+M11/F11</f>
        <v>#REF!</v>
      </c>
      <c r="N12" s="78" t="e">
        <f>+N11/#REF!</f>
        <v>#REF!</v>
      </c>
      <c r="O12" s="77">
        <v>0</v>
      </c>
      <c r="P12" s="76" t="e">
        <f>+P11/#REF!</f>
        <v>#REF!</v>
      </c>
      <c r="Q12" s="103"/>
      <c r="S12" s="176"/>
    </row>
    <row r="13" spans="1:20">
      <c r="E13" s="79"/>
      <c r="F13" s="79"/>
    </row>
    <row r="14" spans="1:20">
      <c r="C14" s="176"/>
    </row>
    <row r="23" spans="1:8">
      <c r="B23" s="161"/>
    </row>
    <row r="24" spans="1:8">
      <c r="B24" s="168"/>
      <c r="C24" s="169"/>
      <c r="D24" s="169"/>
      <c r="E24" s="169"/>
      <c r="F24" s="169"/>
      <c r="G24" s="169"/>
      <c r="H24" s="163"/>
    </row>
    <row r="25" spans="1:8">
      <c r="B25" s="168"/>
      <c r="C25" s="169"/>
      <c r="D25" s="169"/>
      <c r="E25" s="170"/>
      <c r="F25" s="171"/>
      <c r="G25" s="169"/>
      <c r="H25" s="163"/>
    </row>
    <row r="26" spans="1:8">
      <c r="B26" s="168"/>
      <c r="C26" s="169"/>
      <c r="D26" s="169"/>
      <c r="E26" s="169"/>
      <c r="F26" s="172"/>
      <c r="G26" s="169"/>
      <c r="H26" s="163"/>
    </row>
    <row r="27" spans="1:8">
      <c r="A27" s="162"/>
      <c r="B27" s="168"/>
      <c r="C27" s="169"/>
      <c r="D27" s="169"/>
      <c r="E27" s="173"/>
      <c r="F27" s="172"/>
      <c r="G27" s="169"/>
      <c r="H27" s="167"/>
    </row>
    <row r="28" spans="1:8">
      <c r="B28" s="168"/>
      <c r="C28" s="169"/>
      <c r="D28" s="169"/>
      <c r="E28" s="173"/>
      <c r="F28" s="172"/>
      <c r="G28" s="169"/>
      <c r="H28" s="167"/>
    </row>
    <row r="29" spans="1:8">
      <c r="B29" s="168"/>
      <c r="C29" s="174"/>
      <c r="D29" s="169"/>
      <c r="E29" s="169"/>
      <c r="F29" s="169"/>
      <c r="G29" s="173"/>
      <c r="H29" s="163"/>
    </row>
    <row r="30" spans="1:8">
      <c r="B30" s="168"/>
      <c r="C30" s="169"/>
      <c r="D30" s="169"/>
      <c r="E30" s="173"/>
      <c r="F30" s="172"/>
      <c r="G30" s="173"/>
      <c r="H30" s="163"/>
    </row>
    <row r="31" spans="1:8">
      <c r="B31" s="168"/>
      <c r="C31" s="169"/>
      <c r="D31" s="169"/>
      <c r="E31" s="169"/>
      <c r="F31" s="169"/>
      <c r="G31" s="169"/>
      <c r="H31" s="163"/>
    </row>
    <row r="32" spans="1:8">
      <c r="B32" s="168"/>
      <c r="C32" s="169"/>
      <c r="D32" s="169"/>
      <c r="E32" s="175"/>
      <c r="F32" s="175"/>
      <c r="G32" s="169"/>
      <c r="H32" s="163"/>
    </row>
    <row r="33" spans="2:8">
      <c r="B33" s="168"/>
      <c r="C33" s="169"/>
      <c r="D33" s="169"/>
      <c r="E33" s="169"/>
      <c r="F33" s="169"/>
      <c r="G33" s="169"/>
      <c r="H33" s="163"/>
    </row>
  </sheetData>
  <mergeCells count="13">
    <mergeCell ref="A11:D11"/>
    <mergeCell ref="H1:H2"/>
    <mergeCell ref="I1:J1"/>
    <mergeCell ref="K1:L1"/>
    <mergeCell ref="M1:N1"/>
    <mergeCell ref="O1:P1"/>
    <mergeCell ref="Q1:Q2"/>
    <mergeCell ref="A1:A2"/>
    <mergeCell ref="B1:B2"/>
    <mergeCell ref="C1:C2"/>
    <mergeCell ref="D1:D2"/>
    <mergeCell ref="E1:E2"/>
    <mergeCell ref="F1:G1"/>
  </mergeCells>
  <printOptions horizontalCentered="1"/>
  <pageMargins left="0.2" right="0.2" top="0.55000000000000004" bottom="0.26" header="0.51181102362204722" footer="0.33"/>
  <pageSetup scale="56" orientation="landscape" horizontalDpi="4294967293" verticalDpi="200" r:id="rId1"/>
  <headerFooter alignWithMargins="0">
    <oddHeader xml:space="preserve">&amp;R&amp;"Arial,Negrita"&amp;9Anexo  - Presupuesto Detallado&amp;"Arial,Normal"&amp;10
&amp;9EC-L1098&amp;10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312"/>
  <sheetViews>
    <sheetView zoomScale="90" zoomScaleNormal="90" zoomScaleSheetLayoutView="120" workbookViewId="0">
      <selection activeCell="C17" sqref="C17"/>
    </sheetView>
  </sheetViews>
  <sheetFormatPr baseColWidth="10" defaultColWidth="11.42578125" defaultRowHeight="15"/>
  <cols>
    <col min="1" max="1" width="46" style="1" customWidth="1"/>
    <col min="2" max="2" width="8.7109375" style="10" bestFit="1" customWidth="1"/>
    <col min="3" max="3" width="11.5703125" style="1" bestFit="1" customWidth="1"/>
    <col min="4" max="4" width="9.85546875" style="1" bestFit="1" customWidth="1"/>
    <col min="5" max="5" width="13" style="1" bestFit="1" customWidth="1"/>
    <col min="6" max="6" width="13.7109375" style="1" customWidth="1"/>
    <col min="7" max="7" width="13" style="1" bestFit="1" customWidth="1"/>
    <col min="8" max="8" width="13" style="23" bestFit="1" customWidth="1"/>
    <col min="9" max="9" width="5.42578125" style="44" hidden="1" customWidth="1"/>
    <col min="10" max="10" width="12.140625" style="44" hidden="1" customWidth="1"/>
    <col min="11" max="11" width="5.42578125" style="44" hidden="1" customWidth="1"/>
    <col min="12" max="12" width="12.140625" style="44" hidden="1" customWidth="1"/>
    <col min="13" max="13" width="5.42578125" style="44" hidden="1" customWidth="1"/>
    <col min="14" max="14" width="12.140625" style="43" hidden="1" customWidth="1"/>
    <col min="15" max="15" width="5.42578125" style="43" hidden="1" customWidth="1"/>
    <col min="16" max="16" width="12.140625" style="43" hidden="1" customWidth="1"/>
    <col min="17" max="17" width="11.28515625" style="43" hidden="1" customWidth="1"/>
    <col min="18" max="16384" width="11.42578125" style="1"/>
  </cols>
  <sheetData>
    <row r="1" spans="1:18">
      <c r="A1" s="362" t="str">
        <f>+Consolidado!A18</f>
        <v>Administración del Programa</v>
      </c>
      <c r="B1" s="358" t="s">
        <v>0</v>
      </c>
      <c r="C1" s="358" t="s">
        <v>14</v>
      </c>
      <c r="D1" s="360" t="s">
        <v>2</v>
      </c>
      <c r="E1" s="353" t="s">
        <v>11</v>
      </c>
      <c r="F1" s="356" t="s">
        <v>8</v>
      </c>
      <c r="G1" s="357"/>
      <c r="H1" s="353" t="s">
        <v>10</v>
      </c>
      <c r="I1" s="364" t="s">
        <v>17</v>
      </c>
      <c r="J1" s="365"/>
      <c r="K1" s="366" t="s">
        <v>18</v>
      </c>
      <c r="L1" s="367"/>
      <c r="M1" s="364" t="s">
        <v>19</v>
      </c>
      <c r="N1" s="365"/>
      <c r="O1" s="368" t="s">
        <v>20</v>
      </c>
      <c r="P1" s="369"/>
      <c r="Q1" s="370" t="s">
        <v>10</v>
      </c>
    </row>
    <row r="2" spans="1:18" ht="15.75" thickBot="1">
      <c r="A2" s="363"/>
      <c r="B2" s="359"/>
      <c r="C2" s="359"/>
      <c r="D2" s="361"/>
      <c r="E2" s="355"/>
      <c r="F2" s="46" t="s">
        <v>7</v>
      </c>
      <c r="G2" s="243" t="s">
        <v>9</v>
      </c>
      <c r="H2" s="354"/>
      <c r="I2" s="28" t="s">
        <v>7</v>
      </c>
      <c r="J2" s="29" t="s">
        <v>9</v>
      </c>
      <c r="K2" s="30" t="s">
        <v>7</v>
      </c>
      <c r="L2" s="31" t="s">
        <v>9</v>
      </c>
      <c r="M2" s="28" t="s">
        <v>7</v>
      </c>
      <c r="N2" s="29" t="s">
        <v>9</v>
      </c>
      <c r="O2" s="28" t="s">
        <v>7</v>
      </c>
      <c r="P2" s="29" t="s">
        <v>9</v>
      </c>
      <c r="Q2" s="371"/>
    </row>
    <row r="3" spans="1:18">
      <c r="A3" s="350" t="s">
        <v>55</v>
      </c>
      <c r="B3" s="351" t="s">
        <v>0</v>
      </c>
      <c r="C3" s="351" t="s">
        <v>1</v>
      </c>
      <c r="D3" s="352" t="s">
        <v>2</v>
      </c>
      <c r="E3" s="242">
        <f t="shared" ref="E3:P3" si="0">SUM(E4:E5)</f>
        <v>550000</v>
      </c>
      <c r="F3" s="47">
        <f t="shared" si="0"/>
        <v>0</v>
      </c>
      <c r="G3" s="244">
        <f t="shared" si="0"/>
        <v>550000</v>
      </c>
      <c r="H3" s="245">
        <f t="shared" si="0"/>
        <v>550000</v>
      </c>
      <c r="I3" s="98">
        <f t="shared" si="0"/>
        <v>0</v>
      </c>
      <c r="J3" s="49">
        <f t="shared" si="0"/>
        <v>62610</v>
      </c>
      <c r="K3" s="48">
        <f t="shared" si="0"/>
        <v>0</v>
      </c>
      <c r="L3" s="50">
        <f t="shared" si="0"/>
        <v>62610</v>
      </c>
      <c r="M3" s="95">
        <f t="shared" si="0"/>
        <v>0</v>
      </c>
      <c r="N3" s="49">
        <f t="shared" si="0"/>
        <v>62610</v>
      </c>
      <c r="O3" s="95">
        <f t="shared" si="0"/>
        <v>0</v>
      </c>
      <c r="P3" s="49">
        <f t="shared" si="0"/>
        <v>62610</v>
      </c>
      <c r="Q3" s="51">
        <f>SUM(I3:P3)</f>
        <v>250440</v>
      </c>
    </row>
    <row r="4" spans="1:18" s="23" customFormat="1">
      <c r="A4" s="216" t="s">
        <v>67</v>
      </c>
      <c r="B4" s="217" t="s">
        <v>16</v>
      </c>
      <c r="C4" s="226">
        <v>4174</v>
      </c>
      <c r="D4" s="301">
        <v>60</v>
      </c>
      <c r="E4" s="281">
        <f>+C4*D4</f>
        <v>250440</v>
      </c>
      <c r="F4" s="282"/>
      <c r="G4" s="280">
        <f>E4</f>
        <v>250440</v>
      </c>
      <c r="H4" s="281">
        <f t="shared" ref="H4:H5" si="1">SUM(F4:G4)</f>
        <v>250440</v>
      </c>
      <c r="I4" s="35">
        <v>0</v>
      </c>
      <c r="J4" s="33">
        <f>+H4/4</f>
        <v>62610</v>
      </c>
      <c r="K4" s="32">
        <f t="shared" ref="K4:P4" si="2">+I4</f>
        <v>0</v>
      </c>
      <c r="L4" s="34">
        <f>+J4</f>
        <v>62610</v>
      </c>
      <c r="M4" s="35">
        <f t="shared" si="2"/>
        <v>0</v>
      </c>
      <c r="N4" s="33">
        <f t="shared" si="2"/>
        <v>62610</v>
      </c>
      <c r="O4" s="35">
        <f t="shared" si="2"/>
        <v>0</v>
      </c>
      <c r="P4" s="33">
        <f t="shared" si="2"/>
        <v>62610</v>
      </c>
      <c r="Q4" s="36">
        <f t="shared" ref="Q4:Q7" si="3">SUM(I4:P4)</f>
        <v>250440</v>
      </c>
    </row>
    <row r="5" spans="1:18" s="23" customFormat="1" ht="30">
      <c r="A5" s="216" t="s">
        <v>69</v>
      </c>
      <c r="B5" s="217" t="s">
        <v>68</v>
      </c>
      <c r="C5" s="226">
        <v>299560</v>
      </c>
      <c r="D5" s="301">
        <v>1</v>
      </c>
      <c r="E5" s="281">
        <f t="shared" ref="E5" si="4">+C5*D5</f>
        <v>299560</v>
      </c>
      <c r="F5" s="282"/>
      <c r="G5" s="280">
        <f>E5</f>
        <v>299560</v>
      </c>
      <c r="H5" s="281">
        <f t="shared" si="1"/>
        <v>299560</v>
      </c>
      <c r="I5" s="35"/>
      <c r="J5" s="33"/>
      <c r="K5" s="32"/>
      <c r="L5" s="34"/>
      <c r="M5" s="35"/>
      <c r="N5" s="33"/>
      <c r="O5" s="35"/>
      <c r="P5" s="33"/>
      <c r="Q5" s="36"/>
    </row>
    <row r="6" spans="1:18" s="23" customFormat="1">
      <c r="A6" s="194" t="s">
        <v>45</v>
      </c>
      <c r="B6" s="45"/>
      <c r="C6" s="283"/>
      <c r="D6" s="300"/>
      <c r="E6" s="284">
        <f>+SUM(E7)</f>
        <v>100000</v>
      </c>
      <c r="F6" s="285">
        <f>+SUM(F7)</f>
        <v>0</v>
      </c>
      <c r="G6" s="286">
        <f>+SUM(G7:G9)</f>
        <v>100000</v>
      </c>
      <c r="H6" s="284">
        <f>+SUM(H7)</f>
        <v>100000</v>
      </c>
      <c r="I6" s="53">
        <f t="shared" ref="I6:Q6" si="5">+SUM(I7:I7)</f>
        <v>0</v>
      </c>
      <c r="J6" s="54">
        <f t="shared" si="5"/>
        <v>25000</v>
      </c>
      <c r="K6" s="96">
        <f t="shared" si="5"/>
        <v>0</v>
      </c>
      <c r="L6" s="52">
        <f t="shared" si="5"/>
        <v>25000</v>
      </c>
      <c r="M6" s="53">
        <f t="shared" si="5"/>
        <v>0</v>
      </c>
      <c r="N6" s="54">
        <f t="shared" si="5"/>
        <v>25000</v>
      </c>
      <c r="O6" s="53">
        <f t="shared" si="5"/>
        <v>0</v>
      </c>
      <c r="P6" s="54">
        <f t="shared" si="5"/>
        <v>25000</v>
      </c>
      <c r="Q6" s="55">
        <f t="shared" si="5"/>
        <v>100000</v>
      </c>
    </row>
    <row r="7" spans="1:18" s="23" customFormat="1" ht="30.75" customHeight="1">
      <c r="A7" s="240" t="s">
        <v>32</v>
      </c>
      <c r="B7" s="241" t="s">
        <v>3</v>
      </c>
      <c r="C7" s="287">
        <v>100000</v>
      </c>
      <c r="D7" s="302">
        <v>1</v>
      </c>
      <c r="E7" s="289">
        <f>+C7*D7</f>
        <v>100000</v>
      </c>
      <c r="F7" s="290"/>
      <c r="G7" s="288">
        <f>+E7</f>
        <v>100000</v>
      </c>
      <c r="H7" s="291">
        <f t="shared" ref="H7:H9" si="6">SUM(F7:G7)</f>
        <v>100000</v>
      </c>
      <c r="I7" s="39">
        <v>0</v>
      </c>
      <c r="J7" s="40">
        <f>+H7/4</f>
        <v>25000</v>
      </c>
      <c r="K7" s="37">
        <v>0</v>
      </c>
      <c r="L7" s="38">
        <f>+J7</f>
        <v>25000</v>
      </c>
      <c r="M7" s="39">
        <v>0</v>
      </c>
      <c r="N7" s="40">
        <f>+L7</f>
        <v>25000</v>
      </c>
      <c r="O7" s="39">
        <v>0</v>
      </c>
      <c r="P7" s="40">
        <f>+N7</f>
        <v>25000</v>
      </c>
      <c r="Q7" s="36">
        <f t="shared" si="3"/>
        <v>100000</v>
      </c>
    </row>
    <row r="8" spans="1:18" s="23" customFormat="1" ht="28.5">
      <c r="A8" s="194" t="s">
        <v>46</v>
      </c>
      <c r="B8" s="45"/>
      <c r="C8" s="279"/>
      <c r="D8" s="300"/>
      <c r="E8" s="297">
        <f>+E9</f>
        <v>300000</v>
      </c>
      <c r="F8" s="298">
        <f>+F9</f>
        <v>300000</v>
      </c>
      <c r="G8" s="299"/>
      <c r="H8" s="297">
        <f>+H9</f>
        <v>300000</v>
      </c>
      <c r="I8" s="221"/>
      <c r="J8" s="222"/>
      <c r="K8" s="221"/>
      <c r="L8" s="223"/>
      <c r="M8" s="224"/>
      <c r="N8" s="222"/>
      <c r="O8" s="224"/>
      <c r="P8" s="222"/>
      <c r="Q8" s="158"/>
    </row>
    <row r="9" spans="1:18" s="27" customFormat="1" ht="30.75" thickBot="1">
      <c r="A9" s="238" t="s">
        <v>57</v>
      </c>
      <c r="B9" s="239" t="s">
        <v>3</v>
      </c>
      <c r="C9" s="292">
        <v>300000</v>
      </c>
      <c r="D9" s="302">
        <v>1</v>
      </c>
      <c r="E9" s="294">
        <f>+C9*D9</f>
        <v>300000</v>
      </c>
      <c r="F9" s="295">
        <f>+E9</f>
        <v>300000</v>
      </c>
      <c r="G9" s="293"/>
      <c r="H9" s="296">
        <f t="shared" si="6"/>
        <v>300000</v>
      </c>
      <c r="I9" s="159"/>
      <c r="J9" s="154"/>
      <c r="K9" s="155"/>
      <c r="L9" s="152"/>
      <c r="M9" s="156"/>
      <c r="N9" s="154"/>
      <c r="O9" s="153"/>
      <c r="P9" s="157"/>
      <c r="Q9" s="158"/>
      <c r="R9" s="23"/>
    </row>
    <row r="10" spans="1:18" ht="15.75" thickBot="1">
      <c r="A10" s="348" t="s">
        <v>6</v>
      </c>
      <c r="B10" s="349"/>
      <c r="C10" s="349"/>
      <c r="D10" s="349"/>
      <c r="E10" s="372">
        <f>+E3+E6+E8</f>
        <v>950000</v>
      </c>
      <c r="F10" s="306">
        <f>+F3+F6+F8</f>
        <v>300000</v>
      </c>
      <c r="G10" s="307">
        <f>+G3+G6+G8</f>
        <v>650000</v>
      </c>
      <c r="H10" s="372">
        <f>+H3+H6+H8</f>
        <v>950000</v>
      </c>
      <c r="I10" s="24">
        <v>0</v>
      </c>
      <c r="J10" s="25">
        <f t="shared" ref="J10:Q10" si="7">+J3+J6</f>
        <v>87610</v>
      </c>
      <c r="K10" s="97">
        <f t="shared" si="7"/>
        <v>0</v>
      </c>
      <c r="L10" s="94">
        <f t="shared" si="7"/>
        <v>87610</v>
      </c>
      <c r="M10" s="24">
        <f t="shared" si="7"/>
        <v>0</v>
      </c>
      <c r="N10" s="25">
        <f t="shared" si="7"/>
        <v>87610</v>
      </c>
      <c r="O10" s="41">
        <f t="shared" si="7"/>
        <v>0</v>
      </c>
      <c r="P10" s="42">
        <f t="shared" si="7"/>
        <v>87610</v>
      </c>
      <c r="Q10" s="99">
        <f t="shared" si="7"/>
        <v>350440</v>
      </c>
    </row>
    <row r="11" spans="1:18">
      <c r="A11" s="10"/>
      <c r="C11" s="10"/>
      <c r="D11" s="10"/>
      <c r="E11" s="10"/>
      <c r="F11" s="10"/>
      <c r="G11" s="10"/>
    </row>
    <row r="12" spans="1:18">
      <c r="A12" s="10"/>
      <c r="C12" s="10"/>
      <c r="D12" s="10"/>
      <c r="E12" s="10"/>
      <c r="F12" s="10"/>
      <c r="G12" s="10"/>
    </row>
    <row r="13" spans="1:18">
      <c r="A13" s="146"/>
      <c r="C13" s="10"/>
      <c r="D13" s="10"/>
      <c r="E13" s="146"/>
      <c r="F13" s="10"/>
      <c r="G13" s="10"/>
    </row>
    <row r="14" spans="1:18">
      <c r="A14" s="10"/>
      <c r="C14" s="146"/>
      <c r="D14" s="10"/>
      <c r="E14" s="10"/>
      <c r="F14" s="10"/>
      <c r="G14" s="10"/>
    </row>
    <row r="15" spans="1:18">
      <c r="A15" s="10"/>
      <c r="C15" s="10"/>
      <c r="D15" s="10"/>
      <c r="E15" s="305"/>
      <c r="F15" s="10"/>
      <c r="G15" s="10"/>
    </row>
    <row r="16" spans="1:18">
      <c r="A16" s="10"/>
      <c r="C16" s="10"/>
      <c r="D16" s="10"/>
      <c r="E16" s="146"/>
      <c r="F16" s="10"/>
      <c r="G16" s="10"/>
    </row>
    <row r="17" spans="1:7">
      <c r="A17" s="10"/>
      <c r="C17" s="10"/>
      <c r="D17" s="10"/>
      <c r="E17" s="10"/>
      <c r="F17" s="10"/>
      <c r="G17" s="10"/>
    </row>
    <row r="18" spans="1:7">
      <c r="A18" s="10"/>
      <c r="C18" s="10"/>
      <c r="D18" s="10"/>
      <c r="E18" s="10"/>
      <c r="F18" s="10"/>
      <c r="G18" s="10"/>
    </row>
    <row r="19" spans="1:7">
      <c r="A19" s="10"/>
      <c r="C19" s="10"/>
      <c r="D19" s="10"/>
      <c r="E19" s="10"/>
      <c r="F19" s="10"/>
      <c r="G19" s="10"/>
    </row>
    <row r="20" spans="1:7">
      <c r="A20" s="10"/>
      <c r="C20" s="10"/>
      <c r="D20" s="10"/>
      <c r="E20" s="10"/>
      <c r="F20" s="10"/>
      <c r="G20" s="10"/>
    </row>
    <row r="21" spans="1:7">
      <c r="A21" s="10"/>
      <c r="C21" s="10"/>
      <c r="D21" s="10"/>
      <c r="E21" s="10"/>
      <c r="F21" s="10"/>
      <c r="G21" s="10"/>
    </row>
    <row r="22" spans="1:7">
      <c r="A22" s="10"/>
      <c r="C22" s="10"/>
      <c r="D22" s="10"/>
      <c r="E22" s="10"/>
      <c r="F22" s="10"/>
      <c r="G22" s="10"/>
    </row>
    <row r="23" spans="1:7">
      <c r="A23" s="10"/>
      <c r="C23" s="10"/>
      <c r="D23" s="10"/>
      <c r="E23" s="10"/>
      <c r="F23" s="10"/>
      <c r="G23" s="10"/>
    </row>
    <row r="24" spans="1:7">
      <c r="A24" s="10"/>
      <c r="C24" s="10"/>
      <c r="D24" s="10"/>
      <c r="E24" s="10"/>
      <c r="F24" s="10"/>
      <c r="G24" s="10"/>
    </row>
    <row r="25" spans="1:7">
      <c r="A25" s="10"/>
      <c r="C25" s="10"/>
      <c r="D25" s="10"/>
      <c r="E25" s="10"/>
      <c r="F25" s="10"/>
      <c r="G25" s="10"/>
    </row>
    <row r="26" spans="1:7">
      <c r="A26" s="10"/>
      <c r="C26" s="10"/>
      <c r="D26" s="10"/>
      <c r="E26" s="10"/>
      <c r="F26" s="10"/>
      <c r="G26" s="10"/>
    </row>
    <row r="27" spans="1:7">
      <c r="A27" s="10"/>
      <c r="C27" s="10"/>
      <c r="D27" s="10"/>
      <c r="E27" s="10"/>
      <c r="F27" s="10"/>
      <c r="G27" s="10"/>
    </row>
    <row r="28" spans="1:7">
      <c r="A28" s="10"/>
      <c r="C28" s="10"/>
      <c r="D28" s="10"/>
      <c r="E28" s="10"/>
      <c r="F28" s="10"/>
      <c r="G28" s="10"/>
    </row>
    <row r="29" spans="1:7">
      <c r="A29" s="10"/>
      <c r="C29" s="10"/>
      <c r="D29" s="10"/>
      <c r="E29" s="10"/>
      <c r="F29" s="10"/>
      <c r="G29" s="10"/>
    </row>
    <row r="30" spans="1:7">
      <c r="A30" s="10"/>
      <c r="C30" s="10"/>
      <c r="D30" s="10"/>
      <c r="E30" s="10"/>
      <c r="F30" s="10"/>
      <c r="G30" s="10"/>
    </row>
    <row r="31" spans="1:7">
      <c r="A31" s="10"/>
      <c r="C31" s="10"/>
      <c r="D31" s="10"/>
      <c r="E31" s="10"/>
      <c r="F31" s="10"/>
      <c r="G31" s="10"/>
    </row>
    <row r="32" spans="1:7">
      <c r="A32" s="10"/>
      <c r="C32" s="10"/>
      <c r="D32" s="10"/>
      <c r="E32" s="10"/>
      <c r="F32" s="10"/>
      <c r="G32" s="10"/>
    </row>
    <row r="33" spans="1:7">
      <c r="A33" s="10"/>
      <c r="C33" s="10"/>
      <c r="D33" s="10"/>
      <c r="E33" s="10"/>
      <c r="F33" s="10"/>
      <c r="G33" s="10"/>
    </row>
    <row r="34" spans="1:7">
      <c r="A34" s="10"/>
      <c r="C34" s="10"/>
      <c r="D34" s="10"/>
      <c r="E34" s="10"/>
      <c r="F34" s="10"/>
      <c r="G34" s="10"/>
    </row>
    <row r="35" spans="1:7">
      <c r="A35" s="10"/>
      <c r="C35" s="10"/>
      <c r="D35" s="10"/>
      <c r="E35" s="10"/>
      <c r="F35" s="10"/>
      <c r="G35" s="10"/>
    </row>
    <row r="36" spans="1:7">
      <c r="A36" s="10"/>
      <c r="C36" s="10"/>
      <c r="D36" s="10"/>
      <c r="E36" s="10"/>
      <c r="F36" s="10"/>
      <c r="G36" s="10"/>
    </row>
    <row r="37" spans="1:7">
      <c r="A37" s="10"/>
      <c r="C37" s="10"/>
      <c r="D37" s="10"/>
      <c r="E37" s="10"/>
      <c r="F37" s="10"/>
      <c r="G37" s="10"/>
    </row>
    <row r="38" spans="1:7">
      <c r="A38" s="10"/>
      <c r="C38" s="10"/>
      <c r="D38" s="10"/>
      <c r="E38" s="10"/>
      <c r="F38" s="10"/>
      <c r="G38" s="10"/>
    </row>
    <row r="39" spans="1:7">
      <c r="A39" s="10"/>
      <c r="C39" s="10"/>
      <c r="D39" s="10"/>
      <c r="E39" s="10"/>
      <c r="F39" s="10"/>
      <c r="G39" s="10"/>
    </row>
    <row r="40" spans="1:7">
      <c r="A40" s="10"/>
      <c r="C40" s="10"/>
      <c r="D40" s="10"/>
      <c r="E40" s="10"/>
      <c r="F40" s="10"/>
      <c r="G40" s="10"/>
    </row>
    <row r="41" spans="1:7">
      <c r="A41" s="10"/>
      <c r="C41" s="10"/>
      <c r="D41" s="10"/>
      <c r="E41" s="10"/>
      <c r="F41" s="10"/>
      <c r="G41" s="10"/>
    </row>
    <row r="42" spans="1:7">
      <c r="A42" s="10"/>
      <c r="C42" s="10"/>
      <c r="D42" s="10"/>
      <c r="E42" s="10"/>
      <c r="F42" s="10"/>
      <c r="G42" s="10"/>
    </row>
    <row r="43" spans="1:7">
      <c r="A43" s="10"/>
      <c r="C43" s="10"/>
      <c r="D43" s="10"/>
      <c r="E43" s="10"/>
      <c r="F43" s="10"/>
      <c r="G43" s="10"/>
    </row>
    <row r="44" spans="1:7">
      <c r="A44" s="10"/>
      <c r="C44" s="10"/>
      <c r="D44" s="10"/>
      <c r="E44" s="10"/>
      <c r="F44" s="10"/>
      <c r="G44" s="10"/>
    </row>
    <row r="45" spans="1:7">
      <c r="A45" s="10"/>
      <c r="C45" s="10"/>
      <c r="D45" s="10"/>
      <c r="E45" s="10"/>
      <c r="F45" s="10"/>
      <c r="G45" s="10"/>
    </row>
    <row r="46" spans="1:7">
      <c r="A46" s="10"/>
      <c r="C46" s="10"/>
      <c r="D46" s="10"/>
      <c r="E46" s="10"/>
      <c r="F46" s="10"/>
      <c r="G46" s="10"/>
    </row>
    <row r="47" spans="1:7">
      <c r="A47" s="10"/>
      <c r="C47" s="10"/>
      <c r="D47" s="10"/>
      <c r="E47" s="10"/>
      <c r="F47" s="10"/>
      <c r="G47" s="10"/>
    </row>
    <row r="48" spans="1:7">
      <c r="A48" s="10"/>
      <c r="C48" s="10"/>
      <c r="D48" s="10"/>
      <c r="E48" s="10"/>
      <c r="F48" s="10"/>
      <c r="G48" s="10"/>
    </row>
    <row r="49" spans="1:7">
      <c r="A49" s="10"/>
      <c r="C49" s="10"/>
      <c r="D49" s="10"/>
      <c r="E49" s="10"/>
      <c r="F49" s="10"/>
      <c r="G49" s="10"/>
    </row>
    <row r="50" spans="1:7">
      <c r="A50" s="10"/>
      <c r="C50" s="10"/>
      <c r="D50" s="10"/>
      <c r="E50" s="10"/>
      <c r="F50" s="10"/>
      <c r="G50" s="10"/>
    </row>
    <row r="51" spans="1:7">
      <c r="A51" s="10"/>
      <c r="C51" s="10"/>
      <c r="D51" s="10"/>
      <c r="E51" s="10"/>
      <c r="F51" s="10"/>
      <c r="G51" s="10"/>
    </row>
    <row r="52" spans="1:7">
      <c r="A52" s="10"/>
      <c r="C52" s="10"/>
      <c r="D52" s="10"/>
      <c r="E52" s="10"/>
      <c r="F52" s="10"/>
      <c r="G52" s="10"/>
    </row>
    <row r="53" spans="1:7">
      <c r="A53" s="10"/>
      <c r="C53" s="10"/>
      <c r="D53" s="10"/>
      <c r="E53" s="10"/>
      <c r="F53" s="10"/>
      <c r="G53" s="10"/>
    </row>
    <row r="54" spans="1:7">
      <c r="A54" s="10"/>
      <c r="C54" s="10"/>
      <c r="D54" s="10"/>
      <c r="E54" s="10"/>
      <c r="F54" s="10"/>
      <c r="G54" s="10"/>
    </row>
    <row r="55" spans="1:7">
      <c r="A55" s="10"/>
      <c r="C55" s="10"/>
      <c r="D55" s="10"/>
      <c r="E55" s="10"/>
      <c r="F55" s="10"/>
      <c r="G55" s="10"/>
    </row>
    <row r="56" spans="1:7">
      <c r="A56" s="10"/>
      <c r="C56" s="10"/>
      <c r="D56" s="10"/>
      <c r="E56" s="10"/>
      <c r="F56" s="10"/>
      <c r="G56" s="10"/>
    </row>
    <row r="57" spans="1:7">
      <c r="A57" s="10"/>
      <c r="C57" s="10"/>
      <c r="D57" s="10"/>
      <c r="E57" s="10"/>
      <c r="F57" s="10"/>
      <c r="G57" s="10"/>
    </row>
    <row r="58" spans="1:7">
      <c r="A58" s="10"/>
      <c r="C58" s="10"/>
      <c r="D58" s="10"/>
      <c r="E58" s="10"/>
      <c r="F58" s="10"/>
      <c r="G58" s="10"/>
    </row>
    <row r="59" spans="1:7">
      <c r="A59" s="10"/>
      <c r="C59" s="10"/>
      <c r="D59" s="10"/>
      <c r="E59" s="10"/>
      <c r="F59" s="10"/>
      <c r="G59" s="10"/>
    </row>
    <row r="60" spans="1:7">
      <c r="A60" s="10"/>
      <c r="C60" s="10"/>
      <c r="D60" s="10"/>
      <c r="E60" s="10"/>
      <c r="F60" s="10"/>
      <c r="G60" s="10"/>
    </row>
    <row r="61" spans="1:7">
      <c r="A61" s="10"/>
      <c r="C61" s="10"/>
      <c r="D61" s="10"/>
      <c r="E61" s="10"/>
      <c r="F61" s="10"/>
      <c r="G61" s="10"/>
    </row>
    <row r="62" spans="1:7">
      <c r="A62" s="10"/>
      <c r="C62" s="10"/>
      <c r="D62" s="10"/>
      <c r="E62" s="10"/>
      <c r="F62" s="10"/>
      <c r="G62" s="10"/>
    </row>
    <row r="63" spans="1:7">
      <c r="A63" s="10"/>
      <c r="C63" s="10"/>
      <c r="D63" s="10"/>
      <c r="E63" s="10"/>
      <c r="F63" s="10"/>
      <c r="G63" s="10"/>
    </row>
    <row r="64" spans="1:7">
      <c r="A64" s="10"/>
      <c r="C64" s="10"/>
      <c r="D64" s="10"/>
      <c r="E64" s="10"/>
      <c r="F64" s="10"/>
      <c r="G64" s="10"/>
    </row>
    <row r="65" spans="1:7">
      <c r="A65" s="10"/>
      <c r="C65" s="10"/>
      <c r="D65" s="10"/>
      <c r="E65" s="10"/>
      <c r="F65" s="10"/>
      <c r="G65" s="10"/>
    </row>
    <row r="66" spans="1:7">
      <c r="A66" s="10"/>
      <c r="C66" s="10"/>
      <c r="D66" s="10"/>
      <c r="E66" s="10"/>
      <c r="F66" s="10"/>
      <c r="G66" s="10"/>
    </row>
    <row r="67" spans="1:7">
      <c r="A67" s="10"/>
      <c r="C67" s="10"/>
      <c r="D67" s="10"/>
      <c r="E67" s="10"/>
      <c r="F67" s="10"/>
      <c r="G67" s="10"/>
    </row>
    <row r="68" spans="1:7">
      <c r="A68" s="10"/>
      <c r="C68" s="10"/>
      <c r="D68" s="10"/>
      <c r="E68" s="10"/>
      <c r="F68" s="10"/>
      <c r="G68" s="10"/>
    </row>
    <row r="69" spans="1:7">
      <c r="A69" s="10"/>
      <c r="C69" s="10"/>
      <c r="D69" s="10"/>
      <c r="E69" s="10"/>
      <c r="F69" s="10"/>
      <c r="G69" s="10"/>
    </row>
    <row r="70" spans="1:7">
      <c r="A70" s="10"/>
      <c r="C70" s="10"/>
      <c r="D70" s="10"/>
      <c r="E70" s="10"/>
      <c r="F70" s="10"/>
      <c r="G70" s="10"/>
    </row>
    <row r="71" spans="1:7">
      <c r="A71" s="10"/>
      <c r="C71" s="10"/>
      <c r="D71" s="10"/>
      <c r="E71" s="10"/>
      <c r="F71" s="10"/>
      <c r="G71" s="10"/>
    </row>
    <row r="72" spans="1:7">
      <c r="A72" s="10"/>
      <c r="C72" s="10"/>
      <c r="D72" s="10"/>
      <c r="E72" s="10"/>
      <c r="F72" s="10"/>
      <c r="G72" s="10"/>
    </row>
    <row r="73" spans="1:7">
      <c r="A73" s="10"/>
      <c r="C73" s="10"/>
      <c r="D73" s="10"/>
      <c r="E73" s="10"/>
      <c r="F73" s="10"/>
      <c r="G73" s="10"/>
    </row>
    <row r="74" spans="1:7">
      <c r="A74" s="10"/>
      <c r="C74" s="10"/>
      <c r="D74" s="10"/>
      <c r="E74" s="10"/>
      <c r="F74" s="10"/>
      <c r="G74" s="10"/>
    </row>
    <row r="75" spans="1:7">
      <c r="A75" s="10"/>
      <c r="C75" s="10"/>
      <c r="D75" s="10"/>
      <c r="E75" s="10"/>
      <c r="F75" s="10"/>
      <c r="G75" s="10"/>
    </row>
    <row r="76" spans="1:7">
      <c r="A76" s="10"/>
      <c r="C76" s="10"/>
      <c r="D76" s="10"/>
      <c r="E76" s="10"/>
      <c r="F76" s="10"/>
      <c r="G76" s="10"/>
    </row>
    <row r="77" spans="1:7">
      <c r="A77" s="10"/>
      <c r="C77" s="10"/>
      <c r="D77" s="10"/>
      <c r="E77" s="10"/>
      <c r="F77" s="10"/>
      <c r="G77" s="10"/>
    </row>
    <row r="78" spans="1:7">
      <c r="A78" s="10"/>
      <c r="C78" s="10"/>
      <c r="D78" s="10"/>
      <c r="E78" s="10"/>
      <c r="F78" s="10"/>
      <c r="G78" s="10"/>
    </row>
    <row r="79" spans="1:7">
      <c r="A79" s="10"/>
      <c r="C79" s="10"/>
      <c r="D79" s="10"/>
      <c r="E79" s="10"/>
      <c r="F79" s="10"/>
      <c r="G79" s="10"/>
    </row>
    <row r="80" spans="1:7">
      <c r="A80" s="10"/>
      <c r="C80" s="10"/>
      <c r="D80" s="10"/>
      <c r="E80" s="10"/>
      <c r="F80" s="10"/>
      <c r="G80" s="10"/>
    </row>
    <row r="81" spans="1:7">
      <c r="A81" s="10"/>
      <c r="C81" s="10"/>
      <c r="D81" s="10"/>
      <c r="E81" s="10"/>
      <c r="F81" s="10"/>
      <c r="G81" s="10"/>
    </row>
    <row r="82" spans="1:7">
      <c r="A82" s="10"/>
      <c r="C82" s="10"/>
      <c r="D82" s="10"/>
      <c r="E82" s="10"/>
      <c r="F82" s="10"/>
      <c r="G82" s="10"/>
    </row>
    <row r="83" spans="1:7">
      <c r="A83" s="10"/>
      <c r="C83" s="10"/>
      <c r="D83" s="10"/>
      <c r="E83" s="10"/>
      <c r="F83" s="10"/>
      <c r="G83" s="10"/>
    </row>
    <row r="84" spans="1:7">
      <c r="A84" s="10"/>
      <c r="C84" s="10"/>
      <c r="D84" s="10"/>
      <c r="E84" s="10"/>
      <c r="F84" s="10"/>
      <c r="G84" s="10"/>
    </row>
    <row r="85" spans="1:7">
      <c r="A85" s="10"/>
      <c r="C85" s="10"/>
      <c r="D85" s="10"/>
      <c r="E85" s="10"/>
      <c r="F85" s="10"/>
      <c r="G85" s="10"/>
    </row>
    <row r="86" spans="1:7">
      <c r="A86" s="10"/>
      <c r="C86" s="10"/>
      <c r="D86" s="10"/>
      <c r="E86" s="10"/>
      <c r="F86" s="10"/>
      <c r="G86" s="10"/>
    </row>
    <row r="87" spans="1:7">
      <c r="A87" s="10"/>
      <c r="C87" s="10"/>
      <c r="D87" s="10"/>
      <c r="E87" s="10"/>
      <c r="F87" s="10"/>
      <c r="G87" s="10"/>
    </row>
    <row r="88" spans="1:7">
      <c r="A88" s="10"/>
      <c r="C88" s="10"/>
      <c r="D88" s="10"/>
      <c r="E88" s="10"/>
      <c r="F88" s="10"/>
      <c r="G88" s="10"/>
    </row>
    <row r="89" spans="1:7">
      <c r="A89" s="10"/>
      <c r="C89" s="10"/>
      <c r="D89" s="10"/>
      <c r="E89" s="10"/>
      <c r="F89" s="10"/>
      <c r="G89" s="10"/>
    </row>
    <row r="90" spans="1:7">
      <c r="A90" s="10"/>
      <c r="C90" s="10"/>
      <c r="D90" s="10"/>
      <c r="E90" s="10"/>
      <c r="F90" s="10"/>
      <c r="G90" s="10"/>
    </row>
    <row r="91" spans="1:7">
      <c r="A91" s="10"/>
      <c r="C91" s="10"/>
      <c r="D91" s="10"/>
      <c r="E91" s="10"/>
      <c r="F91" s="10"/>
      <c r="G91" s="10"/>
    </row>
    <row r="92" spans="1:7">
      <c r="A92" s="10"/>
      <c r="C92" s="10"/>
      <c r="D92" s="10"/>
      <c r="E92" s="10"/>
      <c r="F92" s="10"/>
      <c r="G92" s="10"/>
    </row>
    <row r="93" spans="1:7">
      <c r="A93" s="10"/>
      <c r="C93" s="10"/>
      <c r="D93" s="10"/>
      <c r="E93" s="10"/>
      <c r="F93" s="10"/>
      <c r="G93" s="10"/>
    </row>
    <row r="94" spans="1:7">
      <c r="A94" s="10"/>
      <c r="C94" s="10"/>
      <c r="D94" s="10"/>
      <c r="E94" s="10"/>
      <c r="F94" s="10"/>
      <c r="G94" s="10"/>
    </row>
    <row r="95" spans="1:7">
      <c r="A95" s="10"/>
      <c r="C95" s="10"/>
      <c r="D95" s="10"/>
      <c r="E95" s="10"/>
      <c r="F95" s="10"/>
      <c r="G95" s="10"/>
    </row>
    <row r="96" spans="1:7">
      <c r="A96" s="10"/>
      <c r="C96" s="10"/>
      <c r="D96" s="10"/>
      <c r="E96" s="10"/>
      <c r="F96" s="10"/>
      <c r="G96" s="10"/>
    </row>
    <row r="97" spans="1:7">
      <c r="A97" s="10"/>
      <c r="C97" s="10"/>
      <c r="D97" s="10"/>
      <c r="E97" s="10"/>
      <c r="F97" s="10"/>
      <c r="G97" s="10"/>
    </row>
    <row r="98" spans="1:7">
      <c r="A98" s="10"/>
      <c r="C98" s="10"/>
      <c r="D98" s="10"/>
      <c r="E98" s="10"/>
      <c r="F98" s="10"/>
      <c r="G98" s="10"/>
    </row>
    <row r="99" spans="1:7">
      <c r="A99" s="10"/>
      <c r="C99" s="10"/>
      <c r="D99" s="10"/>
      <c r="E99" s="10"/>
      <c r="F99" s="10"/>
      <c r="G99" s="10"/>
    </row>
    <row r="100" spans="1:7">
      <c r="A100" s="10"/>
      <c r="C100" s="10"/>
      <c r="D100" s="10"/>
      <c r="E100" s="10"/>
      <c r="F100" s="10"/>
      <c r="G100" s="10"/>
    </row>
    <row r="101" spans="1:7">
      <c r="A101" s="10"/>
      <c r="C101" s="10"/>
      <c r="D101" s="10"/>
      <c r="E101" s="10"/>
      <c r="F101" s="10"/>
      <c r="G101" s="10"/>
    </row>
    <row r="102" spans="1:7">
      <c r="A102" s="10"/>
      <c r="C102" s="10"/>
      <c r="D102" s="10"/>
      <c r="E102" s="10"/>
      <c r="F102" s="10"/>
      <c r="G102" s="10"/>
    </row>
    <row r="103" spans="1:7">
      <c r="A103" s="10"/>
      <c r="C103" s="10"/>
      <c r="D103" s="10"/>
      <c r="E103" s="10"/>
      <c r="F103" s="10"/>
      <c r="G103" s="10"/>
    </row>
    <row r="104" spans="1:7">
      <c r="A104" s="10"/>
      <c r="C104" s="10"/>
      <c r="D104" s="10"/>
      <c r="E104" s="10"/>
      <c r="F104" s="10"/>
      <c r="G104" s="10"/>
    </row>
    <row r="105" spans="1:7">
      <c r="A105" s="10"/>
      <c r="C105" s="10"/>
      <c r="D105" s="10"/>
      <c r="E105" s="10"/>
      <c r="F105" s="10"/>
      <c r="G105" s="10"/>
    </row>
    <row r="106" spans="1:7">
      <c r="A106" s="10"/>
      <c r="C106" s="10"/>
      <c r="D106" s="10"/>
      <c r="E106" s="10"/>
      <c r="F106" s="10"/>
      <c r="G106" s="10"/>
    </row>
    <row r="107" spans="1:7">
      <c r="A107" s="10"/>
      <c r="C107" s="10"/>
      <c r="D107" s="10"/>
      <c r="E107" s="10"/>
      <c r="F107" s="10"/>
      <c r="G107" s="10"/>
    </row>
    <row r="108" spans="1:7">
      <c r="A108" s="10"/>
      <c r="C108" s="10"/>
      <c r="D108" s="10"/>
      <c r="E108" s="10"/>
      <c r="F108" s="10"/>
      <c r="G108" s="10"/>
    </row>
    <row r="109" spans="1:7">
      <c r="A109" s="10"/>
      <c r="C109" s="10"/>
      <c r="D109" s="10"/>
      <c r="E109" s="10"/>
      <c r="F109" s="10"/>
      <c r="G109" s="10"/>
    </row>
    <row r="110" spans="1:7">
      <c r="A110" s="10"/>
      <c r="C110" s="10"/>
      <c r="D110" s="10"/>
      <c r="E110" s="10"/>
      <c r="F110" s="10"/>
      <c r="G110" s="10"/>
    </row>
    <row r="111" spans="1:7">
      <c r="A111" s="10"/>
      <c r="C111" s="10"/>
      <c r="D111" s="10"/>
      <c r="E111" s="10"/>
      <c r="F111" s="10"/>
      <c r="G111" s="10"/>
    </row>
    <row r="112" spans="1:7">
      <c r="A112" s="10"/>
      <c r="C112" s="10"/>
      <c r="D112" s="10"/>
      <c r="E112" s="10"/>
      <c r="F112" s="10"/>
      <c r="G112" s="10"/>
    </row>
    <row r="113" spans="1:7">
      <c r="A113" s="10"/>
      <c r="C113" s="10"/>
      <c r="D113" s="10"/>
      <c r="E113" s="10"/>
      <c r="F113" s="10"/>
      <c r="G113" s="10"/>
    </row>
    <row r="114" spans="1:7">
      <c r="A114" s="10"/>
      <c r="C114" s="10"/>
      <c r="D114" s="10"/>
      <c r="E114" s="10"/>
      <c r="F114" s="10"/>
      <c r="G114" s="10"/>
    </row>
    <row r="115" spans="1:7">
      <c r="A115" s="10"/>
      <c r="C115" s="10"/>
      <c r="D115" s="10"/>
      <c r="E115" s="10"/>
      <c r="F115" s="10"/>
      <c r="G115" s="10"/>
    </row>
    <row r="116" spans="1:7">
      <c r="A116" s="10"/>
      <c r="C116" s="10"/>
      <c r="D116" s="10"/>
      <c r="E116" s="10"/>
      <c r="F116" s="10"/>
      <c r="G116" s="10"/>
    </row>
    <row r="117" spans="1:7">
      <c r="A117" s="10"/>
      <c r="C117" s="10"/>
      <c r="D117" s="10"/>
      <c r="E117" s="10"/>
      <c r="F117" s="10"/>
      <c r="G117" s="10"/>
    </row>
    <row r="118" spans="1:7">
      <c r="A118" s="10"/>
      <c r="C118" s="10"/>
      <c r="D118" s="10"/>
      <c r="E118" s="10"/>
      <c r="F118" s="10"/>
      <c r="G118" s="10"/>
    </row>
    <row r="119" spans="1:7">
      <c r="A119" s="10"/>
      <c r="C119" s="10"/>
      <c r="D119" s="10"/>
      <c r="E119" s="10"/>
      <c r="F119" s="10"/>
      <c r="G119" s="10"/>
    </row>
    <row r="120" spans="1:7">
      <c r="A120" s="10"/>
      <c r="C120" s="10"/>
      <c r="D120" s="10"/>
      <c r="E120" s="10"/>
      <c r="F120" s="10"/>
      <c r="G120" s="10"/>
    </row>
    <row r="121" spans="1:7">
      <c r="A121" s="10"/>
      <c r="C121" s="10"/>
      <c r="D121" s="10"/>
      <c r="E121" s="10"/>
      <c r="F121" s="10"/>
      <c r="G121" s="10"/>
    </row>
    <row r="122" spans="1:7">
      <c r="A122" s="10"/>
      <c r="C122" s="10"/>
      <c r="D122" s="10"/>
      <c r="E122" s="10"/>
      <c r="F122" s="10"/>
      <c r="G122" s="10"/>
    </row>
    <row r="123" spans="1:7">
      <c r="A123" s="10"/>
      <c r="C123" s="10"/>
      <c r="D123" s="10"/>
      <c r="E123" s="10"/>
      <c r="F123" s="10"/>
      <c r="G123" s="10"/>
    </row>
    <row r="124" spans="1:7">
      <c r="A124" s="10"/>
      <c r="C124" s="10"/>
      <c r="D124" s="10"/>
      <c r="E124" s="10"/>
      <c r="F124" s="10"/>
      <c r="G124" s="10"/>
    </row>
    <row r="125" spans="1:7">
      <c r="A125" s="10"/>
      <c r="C125" s="10"/>
      <c r="D125" s="10"/>
      <c r="E125" s="10"/>
      <c r="F125" s="10"/>
      <c r="G125" s="10"/>
    </row>
    <row r="126" spans="1:7">
      <c r="A126" s="10"/>
      <c r="C126" s="10"/>
      <c r="D126" s="10"/>
      <c r="E126" s="10"/>
      <c r="F126" s="10"/>
      <c r="G126" s="10"/>
    </row>
    <row r="127" spans="1:7">
      <c r="A127" s="10"/>
      <c r="C127" s="10"/>
      <c r="D127" s="10"/>
      <c r="E127" s="10"/>
      <c r="F127" s="10"/>
      <c r="G127" s="10"/>
    </row>
    <row r="128" spans="1:7">
      <c r="A128" s="10"/>
      <c r="C128" s="10"/>
      <c r="D128" s="10"/>
      <c r="E128" s="10"/>
      <c r="F128" s="10"/>
      <c r="G128" s="10"/>
    </row>
    <row r="129" spans="1:7">
      <c r="A129" s="10"/>
      <c r="C129" s="10"/>
      <c r="D129" s="10"/>
      <c r="E129" s="10"/>
      <c r="F129" s="10"/>
      <c r="G129" s="10"/>
    </row>
    <row r="130" spans="1:7">
      <c r="A130" s="10"/>
      <c r="C130" s="10"/>
      <c r="D130" s="10"/>
      <c r="E130" s="10"/>
      <c r="F130" s="10"/>
      <c r="G130" s="10"/>
    </row>
    <row r="131" spans="1:7">
      <c r="A131" s="10"/>
      <c r="C131" s="10"/>
      <c r="D131" s="10"/>
      <c r="E131" s="10"/>
      <c r="F131" s="10"/>
      <c r="G131" s="10"/>
    </row>
    <row r="132" spans="1:7">
      <c r="A132" s="10"/>
      <c r="C132" s="10"/>
      <c r="D132" s="10"/>
      <c r="E132" s="10"/>
      <c r="F132" s="10"/>
      <c r="G132" s="10"/>
    </row>
    <row r="133" spans="1:7">
      <c r="A133" s="10"/>
      <c r="C133" s="10"/>
      <c r="D133" s="10"/>
      <c r="E133" s="10"/>
      <c r="F133" s="10"/>
      <c r="G133" s="10"/>
    </row>
    <row r="134" spans="1:7">
      <c r="A134" s="10"/>
      <c r="C134" s="10"/>
      <c r="D134" s="10"/>
      <c r="E134" s="10"/>
      <c r="F134" s="10"/>
      <c r="G134" s="10"/>
    </row>
    <row r="135" spans="1:7">
      <c r="A135" s="10"/>
      <c r="C135" s="10"/>
      <c r="D135" s="10"/>
      <c r="E135" s="10"/>
      <c r="F135" s="10"/>
      <c r="G135" s="10"/>
    </row>
    <row r="136" spans="1:7">
      <c r="A136" s="10"/>
      <c r="C136" s="10"/>
      <c r="D136" s="10"/>
      <c r="E136" s="10"/>
      <c r="F136" s="10"/>
      <c r="G136" s="10"/>
    </row>
    <row r="137" spans="1:7">
      <c r="A137" s="10"/>
      <c r="C137" s="10"/>
      <c r="D137" s="10"/>
      <c r="E137" s="10"/>
      <c r="F137" s="10"/>
      <c r="G137" s="10"/>
    </row>
    <row r="138" spans="1:7">
      <c r="A138" s="10"/>
      <c r="C138" s="10"/>
      <c r="D138" s="10"/>
      <c r="E138" s="10"/>
      <c r="F138" s="10"/>
      <c r="G138" s="10"/>
    </row>
    <row r="139" spans="1:7">
      <c r="A139" s="10"/>
      <c r="C139" s="10"/>
      <c r="D139" s="10"/>
      <c r="E139" s="10"/>
      <c r="F139" s="10"/>
      <c r="G139" s="10"/>
    </row>
    <row r="140" spans="1:7">
      <c r="A140" s="10"/>
      <c r="C140" s="10"/>
      <c r="D140" s="10"/>
      <c r="E140" s="10"/>
      <c r="F140" s="10"/>
      <c r="G140" s="10"/>
    </row>
    <row r="141" spans="1:7">
      <c r="A141" s="10"/>
      <c r="C141" s="10"/>
      <c r="D141" s="10"/>
      <c r="E141" s="10"/>
      <c r="F141" s="10"/>
      <c r="G141" s="10"/>
    </row>
    <row r="142" spans="1:7">
      <c r="A142" s="10"/>
      <c r="C142" s="10"/>
      <c r="D142" s="10"/>
      <c r="E142" s="10"/>
      <c r="F142" s="10"/>
      <c r="G142" s="10"/>
    </row>
    <row r="143" spans="1:7">
      <c r="A143" s="10"/>
      <c r="C143" s="10"/>
      <c r="D143" s="10"/>
      <c r="E143" s="10"/>
      <c r="F143" s="10"/>
      <c r="G143" s="10"/>
    </row>
    <row r="144" spans="1:7">
      <c r="A144" s="10"/>
      <c r="C144" s="10"/>
      <c r="D144" s="10"/>
      <c r="E144" s="10"/>
      <c r="F144" s="10"/>
      <c r="G144" s="10"/>
    </row>
    <row r="145" spans="1:7">
      <c r="A145" s="10"/>
      <c r="C145" s="10"/>
      <c r="D145" s="10"/>
      <c r="E145" s="10"/>
      <c r="F145" s="10"/>
      <c r="G145" s="10"/>
    </row>
    <row r="146" spans="1:7">
      <c r="A146" s="10"/>
      <c r="C146" s="10"/>
      <c r="D146" s="10"/>
      <c r="E146" s="10"/>
      <c r="F146" s="10"/>
      <c r="G146" s="10"/>
    </row>
    <row r="147" spans="1:7">
      <c r="A147" s="10"/>
      <c r="C147" s="10"/>
      <c r="D147" s="10"/>
      <c r="E147" s="10"/>
      <c r="F147" s="10"/>
      <c r="G147" s="10"/>
    </row>
    <row r="148" spans="1:7">
      <c r="A148" s="10"/>
      <c r="C148" s="10"/>
      <c r="D148" s="10"/>
      <c r="E148" s="10"/>
      <c r="F148" s="10"/>
      <c r="G148" s="10"/>
    </row>
    <row r="149" spans="1:7">
      <c r="A149" s="10"/>
      <c r="C149" s="10"/>
      <c r="D149" s="10"/>
      <c r="E149" s="10"/>
      <c r="F149" s="10"/>
      <c r="G149" s="10"/>
    </row>
    <row r="150" spans="1:7">
      <c r="A150" s="10"/>
      <c r="C150" s="10"/>
      <c r="D150" s="10"/>
      <c r="E150" s="10"/>
      <c r="F150" s="10"/>
      <c r="G150" s="10"/>
    </row>
    <row r="151" spans="1:7">
      <c r="A151" s="10"/>
      <c r="C151" s="10"/>
      <c r="D151" s="10"/>
      <c r="E151" s="10"/>
      <c r="F151" s="10"/>
      <c r="G151" s="10"/>
    </row>
    <row r="152" spans="1:7">
      <c r="A152" s="10"/>
      <c r="C152" s="10"/>
      <c r="D152" s="10"/>
      <c r="E152" s="10"/>
      <c r="F152" s="10"/>
      <c r="G152" s="10"/>
    </row>
    <row r="153" spans="1:7">
      <c r="A153" s="10"/>
      <c r="C153" s="10"/>
      <c r="D153" s="10"/>
      <c r="E153" s="10"/>
      <c r="F153" s="10"/>
      <c r="G153" s="10"/>
    </row>
    <row r="154" spans="1:7">
      <c r="A154" s="10"/>
      <c r="C154" s="10"/>
      <c r="D154" s="10"/>
      <c r="E154" s="10"/>
      <c r="F154" s="10"/>
      <c r="G154" s="10"/>
    </row>
    <row r="155" spans="1:7">
      <c r="A155" s="10"/>
      <c r="C155" s="10"/>
      <c r="D155" s="10"/>
      <c r="E155" s="10"/>
      <c r="F155" s="10"/>
      <c r="G155" s="10"/>
    </row>
    <row r="156" spans="1:7">
      <c r="A156" s="10"/>
      <c r="C156" s="10"/>
      <c r="D156" s="10"/>
      <c r="E156" s="10"/>
      <c r="F156" s="10"/>
      <c r="G156" s="10"/>
    </row>
    <row r="157" spans="1:7">
      <c r="A157" s="10"/>
      <c r="C157" s="10"/>
      <c r="D157" s="10"/>
      <c r="E157" s="10"/>
      <c r="F157" s="10"/>
      <c r="G157" s="10"/>
    </row>
    <row r="158" spans="1:7">
      <c r="A158" s="10"/>
      <c r="C158" s="10"/>
      <c r="D158" s="10"/>
      <c r="E158" s="10"/>
      <c r="F158" s="10"/>
      <c r="G158" s="10"/>
    </row>
    <row r="159" spans="1:7">
      <c r="A159" s="10"/>
      <c r="C159" s="10"/>
      <c r="D159" s="10"/>
      <c r="E159" s="10"/>
      <c r="F159" s="10"/>
      <c r="G159" s="10"/>
    </row>
    <row r="160" spans="1:7">
      <c r="A160" s="10"/>
      <c r="C160" s="10"/>
      <c r="D160" s="10"/>
      <c r="E160" s="10"/>
      <c r="F160" s="10"/>
      <c r="G160" s="10"/>
    </row>
    <row r="161" spans="1:7">
      <c r="A161" s="10"/>
      <c r="C161" s="10"/>
      <c r="D161" s="10"/>
      <c r="E161" s="10"/>
      <c r="F161" s="10"/>
      <c r="G161" s="10"/>
    </row>
    <row r="162" spans="1:7">
      <c r="A162" s="10"/>
      <c r="C162" s="10"/>
      <c r="D162" s="10"/>
      <c r="E162" s="10"/>
      <c r="F162" s="10"/>
      <c r="G162" s="10"/>
    </row>
    <row r="163" spans="1:7">
      <c r="A163" s="10"/>
      <c r="C163" s="10"/>
      <c r="D163" s="10"/>
      <c r="E163" s="10"/>
      <c r="F163" s="10"/>
      <c r="G163" s="10"/>
    </row>
    <row r="164" spans="1:7">
      <c r="A164" s="10"/>
      <c r="C164" s="10"/>
      <c r="D164" s="10"/>
      <c r="E164" s="10"/>
      <c r="F164" s="10"/>
      <c r="G164" s="10"/>
    </row>
    <row r="165" spans="1:7">
      <c r="A165" s="10"/>
      <c r="C165" s="10"/>
      <c r="D165" s="10"/>
      <c r="E165" s="10"/>
      <c r="F165" s="10"/>
      <c r="G165" s="10"/>
    </row>
    <row r="166" spans="1:7">
      <c r="A166" s="10"/>
      <c r="C166" s="10"/>
      <c r="D166" s="10"/>
      <c r="E166" s="10"/>
      <c r="F166" s="10"/>
      <c r="G166" s="10"/>
    </row>
    <row r="167" spans="1:7">
      <c r="A167" s="10"/>
      <c r="C167" s="10"/>
      <c r="D167" s="10"/>
      <c r="E167" s="10"/>
      <c r="F167" s="10"/>
      <c r="G167" s="10"/>
    </row>
    <row r="168" spans="1:7">
      <c r="A168" s="10"/>
      <c r="C168" s="10"/>
      <c r="D168" s="10"/>
      <c r="E168" s="10"/>
      <c r="F168" s="10"/>
      <c r="G168" s="10"/>
    </row>
    <row r="169" spans="1:7">
      <c r="A169" s="10"/>
      <c r="C169" s="10"/>
      <c r="D169" s="10"/>
      <c r="E169" s="10"/>
      <c r="F169" s="10"/>
      <c r="G169" s="10"/>
    </row>
    <row r="170" spans="1:7">
      <c r="A170" s="10"/>
      <c r="C170" s="10"/>
      <c r="D170" s="10"/>
      <c r="E170" s="10"/>
      <c r="F170" s="10"/>
      <c r="G170" s="10"/>
    </row>
    <row r="171" spans="1:7">
      <c r="A171" s="10"/>
      <c r="C171" s="10"/>
      <c r="D171" s="10"/>
      <c r="E171" s="10"/>
      <c r="F171" s="10"/>
      <c r="G171" s="10"/>
    </row>
    <row r="172" spans="1:7">
      <c r="A172" s="10"/>
      <c r="C172" s="10"/>
      <c r="D172" s="10"/>
      <c r="E172" s="10"/>
      <c r="F172" s="10"/>
      <c r="G172" s="10"/>
    </row>
    <row r="173" spans="1:7">
      <c r="A173" s="10"/>
      <c r="C173" s="10"/>
      <c r="D173" s="10"/>
      <c r="E173" s="10"/>
      <c r="F173" s="10"/>
      <c r="G173" s="10"/>
    </row>
    <row r="174" spans="1:7">
      <c r="A174" s="10"/>
      <c r="C174" s="10"/>
      <c r="D174" s="10"/>
      <c r="E174" s="10"/>
      <c r="F174" s="10"/>
      <c r="G174" s="10"/>
    </row>
    <row r="175" spans="1:7">
      <c r="A175" s="10"/>
      <c r="C175" s="10"/>
      <c r="D175" s="10"/>
      <c r="E175" s="10"/>
      <c r="F175" s="10"/>
      <c r="G175" s="10"/>
    </row>
    <row r="176" spans="1:7">
      <c r="A176" s="10"/>
      <c r="C176" s="10"/>
      <c r="D176" s="10"/>
      <c r="E176" s="10"/>
      <c r="F176" s="10"/>
      <c r="G176" s="10"/>
    </row>
    <row r="177" spans="1:7">
      <c r="A177" s="10"/>
      <c r="C177" s="10"/>
      <c r="D177" s="10"/>
      <c r="E177" s="10"/>
      <c r="F177" s="10"/>
      <c r="G177" s="10"/>
    </row>
    <row r="178" spans="1:7">
      <c r="A178" s="10"/>
      <c r="C178" s="10"/>
      <c r="D178" s="10"/>
      <c r="E178" s="10"/>
      <c r="F178" s="10"/>
      <c r="G178" s="10"/>
    </row>
    <row r="179" spans="1:7">
      <c r="A179" s="10"/>
      <c r="C179" s="10"/>
      <c r="D179" s="10"/>
      <c r="E179" s="10"/>
      <c r="F179" s="10"/>
      <c r="G179" s="10"/>
    </row>
    <row r="180" spans="1:7">
      <c r="A180" s="10"/>
      <c r="C180" s="10"/>
      <c r="D180" s="10"/>
      <c r="E180" s="10"/>
      <c r="F180" s="10"/>
      <c r="G180" s="10"/>
    </row>
    <row r="181" spans="1:7">
      <c r="A181" s="10"/>
      <c r="C181" s="10"/>
      <c r="D181" s="10"/>
      <c r="E181" s="10"/>
      <c r="F181" s="10"/>
      <c r="G181" s="10"/>
    </row>
    <row r="182" spans="1:7">
      <c r="A182" s="10"/>
      <c r="C182" s="10"/>
      <c r="D182" s="10"/>
      <c r="E182" s="10"/>
      <c r="F182" s="10"/>
      <c r="G182" s="10"/>
    </row>
    <row r="183" spans="1:7">
      <c r="A183" s="10"/>
      <c r="C183" s="10"/>
      <c r="D183" s="10"/>
      <c r="E183" s="10"/>
      <c r="F183" s="10"/>
      <c r="G183" s="10"/>
    </row>
    <row r="184" spans="1:7">
      <c r="A184" s="10"/>
      <c r="C184" s="10"/>
      <c r="D184" s="10"/>
      <c r="E184" s="10"/>
      <c r="F184" s="10"/>
      <c r="G184" s="10"/>
    </row>
    <row r="185" spans="1:7">
      <c r="A185" s="10"/>
      <c r="C185" s="10"/>
      <c r="D185" s="10"/>
      <c r="E185" s="10"/>
      <c r="F185" s="10"/>
      <c r="G185" s="10"/>
    </row>
    <row r="186" spans="1:7">
      <c r="A186" s="10"/>
      <c r="C186" s="10"/>
      <c r="D186" s="10"/>
      <c r="E186" s="10"/>
      <c r="F186" s="10"/>
      <c r="G186" s="10"/>
    </row>
    <row r="187" spans="1:7">
      <c r="A187" s="10"/>
      <c r="C187" s="10"/>
      <c r="D187" s="10"/>
      <c r="E187" s="10"/>
      <c r="F187" s="10"/>
      <c r="G187" s="10"/>
    </row>
    <row r="188" spans="1:7">
      <c r="A188" s="10"/>
      <c r="C188" s="10"/>
      <c r="D188" s="10"/>
      <c r="E188" s="10"/>
      <c r="F188" s="10"/>
      <c r="G188" s="10"/>
    </row>
    <row r="189" spans="1:7">
      <c r="A189" s="10"/>
      <c r="C189" s="10"/>
      <c r="D189" s="10"/>
      <c r="E189" s="10"/>
      <c r="F189" s="10"/>
      <c r="G189" s="10"/>
    </row>
    <row r="190" spans="1:7">
      <c r="A190" s="10"/>
      <c r="C190" s="10"/>
      <c r="D190" s="10"/>
      <c r="E190" s="10"/>
      <c r="F190" s="10"/>
      <c r="G190" s="10"/>
    </row>
    <row r="191" spans="1:7">
      <c r="A191" s="10"/>
      <c r="C191" s="10"/>
      <c r="D191" s="10"/>
      <c r="E191" s="10"/>
      <c r="F191" s="10"/>
      <c r="G191" s="10"/>
    </row>
    <row r="192" spans="1:7">
      <c r="A192" s="10"/>
      <c r="C192" s="10"/>
      <c r="D192" s="10"/>
      <c r="E192" s="10"/>
      <c r="F192" s="10"/>
      <c r="G192" s="10"/>
    </row>
    <row r="193" spans="1:7">
      <c r="A193" s="10"/>
      <c r="C193" s="10"/>
      <c r="D193" s="10"/>
      <c r="E193" s="10"/>
      <c r="F193" s="10"/>
      <c r="G193" s="10"/>
    </row>
    <row r="194" spans="1:7">
      <c r="A194" s="10"/>
      <c r="C194" s="10"/>
      <c r="D194" s="10"/>
      <c r="E194" s="10"/>
      <c r="F194" s="10"/>
      <c r="G194" s="10"/>
    </row>
    <row r="195" spans="1:7">
      <c r="A195" s="10"/>
      <c r="C195" s="10"/>
      <c r="D195" s="10"/>
      <c r="E195" s="10"/>
      <c r="F195" s="10"/>
      <c r="G195" s="10"/>
    </row>
    <row r="196" spans="1:7">
      <c r="A196" s="10"/>
      <c r="C196" s="10"/>
      <c r="D196" s="10"/>
      <c r="E196" s="10"/>
      <c r="F196" s="10"/>
      <c r="G196" s="10"/>
    </row>
    <row r="197" spans="1:7">
      <c r="A197" s="10"/>
      <c r="C197" s="10"/>
      <c r="D197" s="10"/>
      <c r="E197" s="10"/>
      <c r="F197" s="10"/>
      <c r="G197" s="10"/>
    </row>
    <row r="198" spans="1:7">
      <c r="A198" s="10"/>
      <c r="C198" s="10"/>
      <c r="D198" s="10"/>
      <c r="E198" s="10"/>
      <c r="F198" s="10"/>
      <c r="G198" s="10"/>
    </row>
    <row r="199" spans="1:7">
      <c r="A199" s="10"/>
      <c r="C199" s="10"/>
      <c r="D199" s="10"/>
      <c r="E199" s="10"/>
      <c r="F199" s="10"/>
      <c r="G199" s="10"/>
    </row>
    <row r="200" spans="1:7">
      <c r="A200" s="10"/>
      <c r="C200" s="10"/>
      <c r="D200" s="10"/>
      <c r="E200" s="10"/>
      <c r="F200" s="10"/>
      <c r="G200" s="10"/>
    </row>
    <row r="201" spans="1:7">
      <c r="A201" s="10"/>
      <c r="C201" s="10"/>
      <c r="D201" s="10"/>
      <c r="E201" s="10"/>
      <c r="F201" s="10"/>
      <c r="G201" s="10"/>
    </row>
    <row r="202" spans="1:7">
      <c r="A202" s="10"/>
      <c r="C202" s="10"/>
      <c r="D202" s="10"/>
      <c r="E202" s="10"/>
      <c r="F202" s="10"/>
      <c r="G202" s="10"/>
    </row>
    <row r="203" spans="1:7">
      <c r="A203" s="10"/>
      <c r="C203" s="10"/>
      <c r="D203" s="10"/>
      <c r="E203" s="10"/>
      <c r="F203" s="10"/>
      <c r="G203" s="10"/>
    </row>
    <row r="204" spans="1:7">
      <c r="A204" s="10"/>
      <c r="C204" s="10"/>
      <c r="D204" s="10"/>
      <c r="E204" s="10"/>
      <c r="F204" s="10"/>
      <c r="G204" s="10"/>
    </row>
    <row r="205" spans="1:7">
      <c r="A205" s="10"/>
      <c r="C205" s="10"/>
      <c r="D205" s="10"/>
      <c r="E205" s="10"/>
      <c r="F205" s="10"/>
      <c r="G205" s="10"/>
    </row>
    <row r="206" spans="1:7">
      <c r="A206" s="10"/>
      <c r="C206" s="10"/>
      <c r="D206" s="10"/>
      <c r="E206" s="10"/>
      <c r="F206" s="10"/>
      <c r="G206" s="10"/>
    </row>
    <row r="207" spans="1:7">
      <c r="A207" s="10"/>
      <c r="C207" s="10"/>
      <c r="D207" s="10"/>
      <c r="E207" s="10"/>
      <c r="F207" s="10"/>
      <c r="G207" s="10"/>
    </row>
    <row r="208" spans="1:7">
      <c r="A208" s="10"/>
      <c r="C208" s="10"/>
      <c r="D208" s="10"/>
      <c r="E208" s="10"/>
      <c r="F208" s="10"/>
      <c r="G208" s="10"/>
    </row>
    <row r="209" spans="1:7">
      <c r="A209" s="10"/>
      <c r="C209" s="10"/>
      <c r="D209" s="10"/>
      <c r="E209" s="10"/>
      <c r="F209" s="10"/>
      <c r="G209" s="10"/>
    </row>
    <row r="210" spans="1:7">
      <c r="A210" s="10"/>
      <c r="C210" s="10"/>
      <c r="D210" s="10"/>
      <c r="E210" s="10"/>
      <c r="F210" s="10"/>
      <c r="G210" s="10"/>
    </row>
    <row r="211" spans="1:7">
      <c r="A211" s="10"/>
      <c r="C211" s="10"/>
      <c r="D211" s="10"/>
      <c r="E211" s="10"/>
      <c r="F211" s="10"/>
      <c r="G211" s="10"/>
    </row>
    <row r="212" spans="1:7">
      <c r="A212" s="10"/>
      <c r="C212" s="10"/>
      <c r="D212" s="10"/>
      <c r="E212" s="10"/>
      <c r="F212" s="10"/>
      <c r="G212" s="10"/>
    </row>
    <row r="213" spans="1:7">
      <c r="A213" s="10"/>
      <c r="C213" s="10"/>
      <c r="D213" s="10"/>
      <c r="E213" s="10"/>
      <c r="F213" s="10"/>
      <c r="G213" s="10"/>
    </row>
    <row r="214" spans="1:7">
      <c r="A214" s="10"/>
      <c r="C214" s="10"/>
      <c r="D214" s="10"/>
      <c r="E214" s="10"/>
      <c r="F214" s="10"/>
      <c r="G214" s="10"/>
    </row>
    <row r="215" spans="1:7">
      <c r="A215" s="10"/>
      <c r="C215" s="10"/>
      <c r="D215" s="10"/>
      <c r="E215" s="10"/>
      <c r="F215" s="10"/>
      <c r="G215" s="10"/>
    </row>
    <row r="216" spans="1:7">
      <c r="A216" s="10"/>
      <c r="C216" s="10"/>
      <c r="D216" s="10"/>
      <c r="E216" s="10"/>
      <c r="F216" s="10"/>
      <c r="G216" s="10"/>
    </row>
    <row r="217" spans="1:7">
      <c r="A217" s="10"/>
      <c r="C217" s="10"/>
      <c r="D217" s="10"/>
      <c r="E217" s="10"/>
      <c r="F217" s="10"/>
      <c r="G217" s="10"/>
    </row>
    <row r="218" spans="1:7">
      <c r="A218" s="10"/>
      <c r="C218" s="10"/>
      <c r="D218" s="10"/>
      <c r="E218" s="10"/>
      <c r="F218" s="10"/>
      <c r="G218" s="10"/>
    </row>
    <row r="219" spans="1:7">
      <c r="A219" s="10"/>
      <c r="C219" s="10"/>
      <c r="D219" s="10"/>
      <c r="E219" s="10"/>
      <c r="F219" s="10"/>
      <c r="G219" s="10"/>
    </row>
    <row r="220" spans="1:7">
      <c r="A220" s="10"/>
      <c r="C220" s="10"/>
      <c r="D220" s="10"/>
      <c r="E220" s="10"/>
      <c r="F220" s="10"/>
      <c r="G220" s="10"/>
    </row>
    <row r="221" spans="1:7">
      <c r="A221" s="10"/>
      <c r="C221" s="10"/>
      <c r="D221" s="10"/>
      <c r="E221" s="10"/>
      <c r="F221" s="10"/>
      <c r="G221" s="10"/>
    </row>
    <row r="222" spans="1:7">
      <c r="A222" s="10"/>
      <c r="C222" s="10"/>
      <c r="D222" s="10"/>
      <c r="E222" s="10"/>
      <c r="F222" s="10"/>
      <c r="G222" s="10"/>
    </row>
    <row r="223" spans="1:7">
      <c r="A223" s="10"/>
      <c r="C223" s="10"/>
      <c r="D223" s="10"/>
      <c r="E223" s="10"/>
      <c r="F223" s="10"/>
      <c r="G223" s="10"/>
    </row>
    <row r="224" spans="1:7">
      <c r="A224" s="10"/>
      <c r="C224" s="10"/>
      <c r="D224" s="10"/>
      <c r="E224" s="10"/>
      <c r="F224" s="10"/>
      <c r="G224" s="10"/>
    </row>
    <row r="225" spans="1:7">
      <c r="A225" s="10"/>
      <c r="C225" s="10"/>
      <c r="D225" s="10"/>
      <c r="E225" s="10"/>
      <c r="F225" s="10"/>
      <c r="G225" s="10"/>
    </row>
    <row r="226" spans="1:7">
      <c r="A226" s="10"/>
      <c r="C226" s="10"/>
      <c r="D226" s="10"/>
      <c r="E226" s="10"/>
      <c r="F226" s="10"/>
      <c r="G226" s="10"/>
    </row>
    <row r="227" spans="1:7">
      <c r="A227" s="10"/>
      <c r="C227" s="10"/>
      <c r="D227" s="10"/>
      <c r="E227" s="10"/>
      <c r="F227" s="10"/>
      <c r="G227" s="10"/>
    </row>
    <row r="228" spans="1:7">
      <c r="A228" s="10"/>
      <c r="C228" s="10"/>
      <c r="D228" s="10"/>
      <c r="E228" s="10"/>
      <c r="F228" s="10"/>
      <c r="G228" s="10"/>
    </row>
    <row r="229" spans="1:7">
      <c r="A229" s="10"/>
      <c r="C229" s="10"/>
      <c r="D229" s="10"/>
      <c r="E229" s="10"/>
      <c r="F229" s="10"/>
      <c r="G229" s="10"/>
    </row>
    <row r="230" spans="1:7">
      <c r="A230" s="10"/>
      <c r="C230" s="10"/>
      <c r="D230" s="10"/>
      <c r="E230" s="10"/>
      <c r="F230" s="10"/>
      <c r="G230" s="10"/>
    </row>
    <row r="231" spans="1:7">
      <c r="A231" s="10"/>
      <c r="C231" s="10"/>
      <c r="D231" s="10"/>
      <c r="E231" s="10"/>
      <c r="F231" s="10"/>
      <c r="G231" s="10"/>
    </row>
    <row r="232" spans="1:7">
      <c r="A232" s="10"/>
      <c r="C232" s="10"/>
      <c r="D232" s="10"/>
      <c r="E232" s="10"/>
      <c r="F232" s="10"/>
      <c r="G232" s="10"/>
    </row>
    <row r="233" spans="1:7">
      <c r="A233" s="10"/>
      <c r="C233" s="10"/>
      <c r="D233" s="10"/>
      <c r="E233" s="10"/>
      <c r="F233" s="10"/>
      <c r="G233" s="10"/>
    </row>
    <row r="234" spans="1:7">
      <c r="A234" s="10"/>
      <c r="C234" s="10"/>
      <c r="D234" s="10"/>
      <c r="E234" s="10"/>
      <c r="F234" s="10"/>
      <c r="G234" s="10"/>
    </row>
    <row r="235" spans="1:7">
      <c r="A235" s="10"/>
      <c r="C235" s="10"/>
      <c r="D235" s="10"/>
      <c r="E235" s="10"/>
      <c r="F235" s="10"/>
      <c r="G235" s="10"/>
    </row>
    <row r="236" spans="1:7">
      <c r="A236" s="10"/>
      <c r="C236" s="10"/>
      <c r="D236" s="10"/>
      <c r="E236" s="10"/>
      <c r="F236" s="10"/>
      <c r="G236" s="10"/>
    </row>
    <row r="237" spans="1:7">
      <c r="A237" s="10"/>
      <c r="C237" s="10"/>
      <c r="D237" s="10"/>
      <c r="E237" s="10"/>
      <c r="F237" s="10"/>
      <c r="G237" s="10"/>
    </row>
    <row r="238" spans="1:7">
      <c r="A238" s="10"/>
      <c r="C238" s="10"/>
      <c r="D238" s="10"/>
      <c r="E238" s="10"/>
      <c r="F238" s="10"/>
      <c r="G238" s="10"/>
    </row>
    <row r="239" spans="1:7">
      <c r="A239" s="10"/>
      <c r="C239" s="10"/>
      <c r="D239" s="10"/>
      <c r="E239" s="10"/>
      <c r="F239" s="10"/>
      <c r="G239" s="10"/>
    </row>
    <row r="240" spans="1:7">
      <c r="A240" s="10"/>
      <c r="C240" s="10"/>
      <c r="D240" s="10"/>
      <c r="E240" s="10"/>
      <c r="F240" s="10"/>
      <c r="G240" s="10"/>
    </row>
    <row r="241" spans="1:7">
      <c r="A241" s="10"/>
      <c r="C241" s="10"/>
      <c r="D241" s="10"/>
      <c r="E241" s="10"/>
      <c r="F241" s="10"/>
      <c r="G241" s="10"/>
    </row>
    <row r="242" spans="1:7">
      <c r="A242" s="10"/>
      <c r="C242" s="10"/>
      <c r="D242" s="10"/>
      <c r="E242" s="10"/>
      <c r="F242" s="10"/>
      <c r="G242" s="10"/>
    </row>
    <row r="243" spans="1:7">
      <c r="A243" s="10"/>
      <c r="C243" s="10"/>
      <c r="D243" s="10"/>
      <c r="E243" s="10"/>
      <c r="F243" s="10"/>
      <c r="G243" s="10"/>
    </row>
    <row r="244" spans="1:7">
      <c r="A244" s="10"/>
      <c r="C244" s="10"/>
      <c r="D244" s="10"/>
      <c r="E244" s="10"/>
      <c r="F244" s="10"/>
      <c r="G244" s="10"/>
    </row>
    <row r="245" spans="1:7">
      <c r="A245" s="10"/>
      <c r="C245" s="10"/>
      <c r="D245" s="10"/>
      <c r="E245" s="10"/>
      <c r="F245" s="10"/>
      <c r="G245" s="10"/>
    </row>
    <row r="246" spans="1:7">
      <c r="A246" s="10"/>
      <c r="C246" s="10"/>
      <c r="D246" s="10"/>
      <c r="E246" s="10"/>
      <c r="F246" s="10"/>
      <c r="G246" s="10"/>
    </row>
    <row r="247" spans="1:7">
      <c r="A247" s="10"/>
      <c r="C247" s="10"/>
      <c r="D247" s="10"/>
      <c r="E247" s="10"/>
      <c r="F247" s="10"/>
      <c r="G247" s="10"/>
    </row>
    <row r="248" spans="1:7">
      <c r="A248" s="10"/>
      <c r="C248" s="10"/>
      <c r="D248" s="10"/>
      <c r="E248" s="10"/>
      <c r="F248" s="10"/>
      <c r="G248" s="10"/>
    </row>
    <row r="249" spans="1:7">
      <c r="A249" s="10"/>
      <c r="C249" s="10"/>
      <c r="D249" s="10"/>
      <c r="E249" s="10"/>
      <c r="F249" s="10"/>
      <c r="G249" s="10"/>
    </row>
    <row r="250" spans="1:7">
      <c r="A250" s="10"/>
      <c r="C250" s="10"/>
      <c r="D250" s="10"/>
      <c r="E250" s="10"/>
      <c r="F250" s="10"/>
      <c r="G250" s="10"/>
    </row>
    <row r="251" spans="1:7">
      <c r="A251" s="10"/>
      <c r="C251" s="10"/>
      <c r="D251" s="10"/>
      <c r="E251" s="10"/>
      <c r="F251" s="10"/>
      <c r="G251" s="10"/>
    </row>
    <row r="252" spans="1:7">
      <c r="A252" s="10"/>
      <c r="C252" s="10"/>
      <c r="D252" s="10"/>
      <c r="E252" s="10"/>
      <c r="F252" s="10"/>
      <c r="G252" s="10"/>
    </row>
    <row r="253" spans="1:7">
      <c r="A253" s="10"/>
      <c r="C253" s="10"/>
      <c r="D253" s="10"/>
      <c r="E253" s="10"/>
      <c r="F253" s="10"/>
      <c r="G253" s="10"/>
    </row>
    <row r="254" spans="1:7">
      <c r="A254" s="10"/>
      <c r="C254" s="10"/>
      <c r="D254" s="10"/>
      <c r="E254" s="10"/>
      <c r="F254" s="10"/>
      <c r="G254" s="10"/>
    </row>
    <row r="255" spans="1:7">
      <c r="A255" s="10"/>
      <c r="C255" s="10"/>
      <c r="D255" s="10"/>
      <c r="E255" s="10"/>
      <c r="F255" s="10"/>
      <c r="G255" s="10"/>
    </row>
    <row r="256" spans="1:7">
      <c r="A256" s="10"/>
      <c r="C256" s="10"/>
      <c r="D256" s="10"/>
      <c r="E256" s="10"/>
      <c r="F256" s="10"/>
      <c r="G256" s="10"/>
    </row>
    <row r="257" spans="1:7">
      <c r="A257" s="10"/>
      <c r="C257" s="10"/>
      <c r="D257" s="10"/>
      <c r="E257" s="10"/>
      <c r="F257" s="10"/>
      <c r="G257" s="10"/>
    </row>
    <row r="258" spans="1:7">
      <c r="A258" s="10"/>
      <c r="C258" s="10"/>
      <c r="D258" s="10"/>
      <c r="E258" s="10"/>
      <c r="F258" s="10"/>
      <c r="G258" s="10"/>
    </row>
    <row r="259" spans="1:7">
      <c r="A259" s="10"/>
      <c r="C259" s="10"/>
      <c r="D259" s="10"/>
      <c r="E259" s="10"/>
      <c r="F259" s="10"/>
      <c r="G259" s="10"/>
    </row>
    <row r="260" spans="1:7">
      <c r="A260" s="10"/>
      <c r="C260" s="10"/>
      <c r="D260" s="10"/>
      <c r="E260" s="10"/>
      <c r="F260" s="10"/>
      <c r="G260" s="10"/>
    </row>
    <row r="261" spans="1:7">
      <c r="A261" s="10"/>
      <c r="C261" s="10"/>
      <c r="D261" s="10"/>
      <c r="E261" s="10"/>
      <c r="F261" s="10"/>
      <c r="G261" s="10"/>
    </row>
    <row r="262" spans="1:7">
      <c r="A262" s="10"/>
      <c r="C262" s="10"/>
      <c r="D262" s="10"/>
      <c r="E262" s="10"/>
      <c r="F262" s="10"/>
      <c r="G262" s="10"/>
    </row>
    <row r="263" spans="1:7">
      <c r="A263" s="10"/>
      <c r="C263" s="10"/>
      <c r="D263" s="10"/>
      <c r="E263" s="10"/>
      <c r="F263" s="10"/>
      <c r="G263" s="10"/>
    </row>
    <row r="264" spans="1:7">
      <c r="A264" s="10"/>
      <c r="C264" s="10"/>
      <c r="D264" s="10"/>
      <c r="E264" s="10"/>
      <c r="F264" s="10"/>
      <c r="G264" s="10"/>
    </row>
    <row r="265" spans="1:7">
      <c r="A265" s="10"/>
      <c r="C265" s="10"/>
      <c r="D265" s="10"/>
      <c r="E265" s="10"/>
      <c r="F265" s="10"/>
      <c r="G265" s="10"/>
    </row>
    <row r="266" spans="1:7">
      <c r="A266" s="10"/>
      <c r="C266" s="10"/>
      <c r="D266" s="10"/>
      <c r="E266" s="10"/>
      <c r="F266" s="10"/>
      <c r="G266" s="10"/>
    </row>
    <row r="267" spans="1:7">
      <c r="A267" s="10"/>
      <c r="C267" s="10"/>
      <c r="D267" s="10"/>
      <c r="E267" s="10"/>
      <c r="F267" s="10"/>
      <c r="G267" s="10"/>
    </row>
    <row r="268" spans="1:7">
      <c r="A268" s="10"/>
      <c r="C268" s="10"/>
      <c r="D268" s="10"/>
      <c r="E268" s="10"/>
      <c r="F268" s="10"/>
      <c r="G268" s="10"/>
    </row>
    <row r="269" spans="1:7">
      <c r="A269" s="10"/>
      <c r="C269" s="10"/>
      <c r="D269" s="10"/>
      <c r="E269" s="10"/>
      <c r="F269" s="10"/>
      <c r="G269" s="10"/>
    </row>
    <row r="270" spans="1:7">
      <c r="A270" s="10"/>
      <c r="C270" s="10"/>
      <c r="D270" s="10"/>
      <c r="E270" s="10"/>
      <c r="F270" s="10"/>
      <c r="G270" s="10"/>
    </row>
    <row r="271" spans="1:7">
      <c r="A271" s="10"/>
      <c r="C271" s="10"/>
      <c r="D271" s="10"/>
      <c r="E271" s="10"/>
      <c r="F271" s="10"/>
      <c r="G271" s="10"/>
    </row>
    <row r="272" spans="1:7">
      <c r="A272" s="10"/>
      <c r="C272" s="10"/>
      <c r="D272" s="10"/>
      <c r="E272" s="10"/>
      <c r="F272" s="10"/>
      <c r="G272" s="10"/>
    </row>
    <row r="273" spans="1:7">
      <c r="A273" s="10"/>
      <c r="C273" s="10"/>
      <c r="D273" s="10"/>
      <c r="E273" s="10"/>
      <c r="F273" s="10"/>
      <c r="G273" s="10"/>
    </row>
    <row r="274" spans="1:7">
      <c r="A274" s="10"/>
      <c r="C274" s="10"/>
      <c r="D274" s="10"/>
      <c r="E274" s="10"/>
      <c r="F274" s="10"/>
      <c r="G274" s="10"/>
    </row>
    <row r="275" spans="1:7">
      <c r="A275" s="10"/>
      <c r="C275" s="10"/>
      <c r="D275" s="10"/>
      <c r="E275" s="10"/>
      <c r="F275" s="10"/>
      <c r="G275" s="10"/>
    </row>
    <row r="276" spans="1:7">
      <c r="A276" s="10"/>
      <c r="C276" s="10"/>
      <c r="D276" s="10"/>
      <c r="E276" s="10"/>
      <c r="F276" s="10"/>
      <c r="G276" s="10"/>
    </row>
    <row r="277" spans="1:7">
      <c r="A277" s="10"/>
      <c r="C277" s="10"/>
      <c r="D277" s="10"/>
      <c r="E277" s="10"/>
      <c r="F277" s="10"/>
      <c r="G277" s="10"/>
    </row>
    <row r="278" spans="1:7">
      <c r="A278" s="10"/>
      <c r="C278" s="10"/>
      <c r="D278" s="10"/>
      <c r="E278" s="10"/>
      <c r="F278" s="10"/>
      <c r="G278" s="10"/>
    </row>
    <row r="279" spans="1:7">
      <c r="A279" s="10"/>
      <c r="C279" s="10"/>
      <c r="D279" s="10"/>
      <c r="E279" s="10"/>
      <c r="F279" s="10"/>
      <c r="G279" s="10"/>
    </row>
    <row r="280" spans="1:7">
      <c r="A280" s="10"/>
      <c r="C280" s="10"/>
      <c r="D280" s="10"/>
      <c r="E280" s="10"/>
      <c r="F280" s="10"/>
      <c r="G280" s="10"/>
    </row>
    <row r="281" spans="1:7">
      <c r="A281" s="10"/>
      <c r="C281" s="10"/>
      <c r="D281" s="10"/>
      <c r="E281" s="10"/>
      <c r="F281" s="10"/>
      <c r="G281" s="10"/>
    </row>
    <row r="282" spans="1:7">
      <c r="A282" s="10"/>
      <c r="C282" s="10"/>
      <c r="D282" s="10"/>
      <c r="E282" s="10"/>
      <c r="F282" s="10"/>
      <c r="G282" s="10"/>
    </row>
    <row r="283" spans="1:7">
      <c r="A283" s="10"/>
      <c r="C283" s="10"/>
      <c r="D283" s="10"/>
      <c r="E283" s="10"/>
      <c r="F283" s="10"/>
      <c r="G283" s="10"/>
    </row>
    <row r="284" spans="1:7">
      <c r="A284" s="10"/>
      <c r="C284" s="10"/>
      <c r="D284" s="10"/>
      <c r="E284" s="10"/>
      <c r="F284" s="10"/>
      <c r="G284" s="10"/>
    </row>
    <row r="285" spans="1:7">
      <c r="A285" s="10"/>
      <c r="C285" s="10"/>
      <c r="D285" s="10"/>
      <c r="E285" s="10"/>
      <c r="F285" s="10"/>
      <c r="G285" s="10"/>
    </row>
    <row r="286" spans="1:7">
      <c r="A286" s="10"/>
      <c r="C286" s="10"/>
      <c r="D286" s="10"/>
      <c r="E286" s="10"/>
      <c r="F286" s="10"/>
      <c r="G286" s="10"/>
    </row>
    <row r="287" spans="1:7">
      <c r="A287" s="10"/>
      <c r="C287" s="10"/>
      <c r="D287" s="10"/>
      <c r="E287" s="10"/>
      <c r="F287" s="10"/>
      <c r="G287" s="10"/>
    </row>
    <row r="288" spans="1:7">
      <c r="A288" s="10"/>
      <c r="C288" s="10"/>
      <c r="D288" s="10"/>
      <c r="E288" s="10"/>
      <c r="F288" s="10"/>
      <c r="G288" s="10"/>
    </row>
    <row r="289" spans="1:7">
      <c r="A289" s="10"/>
      <c r="C289" s="10"/>
      <c r="D289" s="10"/>
      <c r="E289" s="10"/>
      <c r="F289" s="10"/>
      <c r="G289" s="10"/>
    </row>
    <row r="290" spans="1:7">
      <c r="A290" s="10"/>
      <c r="C290" s="10"/>
      <c r="D290" s="10"/>
      <c r="E290" s="10"/>
      <c r="F290" s="10"/>
      <c r="G290" s="10"/>
    </row>
    <row r="291" spans="1:7">
      <c r="A291" s="10"/>
      <c r="C291" s="10"/>
      <c r="D291" s="10"/>
      <c r="E291" s="10"/>
      <c r="F291" s="10"/>
      <c r="G291" s="10"/>
    </row>
    <row r="292" spans="1:7">
      <c r="A292" s="10"/>
      <c r="C292" s="10"/>
      <c r="D292" s="10"/>
      <c r="E292" s="10"/>
      <c r="F292" s="10"/>
      <c r="G292" s="10"/>
    </row>
    <row r="293" spans="1:7">
      <c r="A293" s="10"/>
      <c r="C293" s="10"/>
      <c r="D293" s="10"/>
      <c r="E293" s="10"/>
      <c r="F293" s="10"/>
      <c r="G293" s="10"/>
    </row>
    <row r="294" spans="1:7">
      <c r="A294" s="10"/>
      <c r="C294" s="10"/>
      <c r="D294" s="10"/>
      <c r="E294" s="10"/>
      <c r="F294" s="10"/>
      <c r="G294" s="10"/>
    </row>
    <row r="295" spans="1:7">
      <c r="A295" s="10"/>
      <c r="C295" s="10"/>
      <c r="D295" s="10"/>
      <c r="E295" s="10"/>
      <c r="F295" s="10"/>
      <c r="G295" s="10"/>
    </row>
    <row r="296" spans="1:7">
      <c r="A296" s="10"/>
      <c r="C296" s="10"/>
      <c r="D296" s="10"/>
      <c r="E296" s="10"/>
      <c r="F296" s="10"/>
      <c r="G296" s="10"/>
    </row>
    <row r="297" spans="1:7">
      <c r="A297" s="10"/>
      <c r="C297" s="10"/>
      <c r="D297" s="10"/>
      <c r="E297" s="10"/>
      <c r="F297" s="10"/>
      <c r="G297" s="10"/>
    </row>
    <row r="298" spans="1:7">
      <c r="A298" s="10"/>
      <c r="C298" s="10"/>
      <c r="D298" s="10"/>
      <c r="E298" s="10"/>
      <c r="F298" s="10"/>
      <c r="G298" s="10"/>
    </row>
    <row r="299" spans="1:7">
      <c r="A299" s="10"/>
      <c r="C299" s="10"/>
      <c r="D299" s="10"/>
      <c r="E299" s="10"/>
      <c r="F299" s="10"/>
      <c r="G299" s="10"/>
    </row>
    <row r="300" spans="1:7">
      <c r="A300" s="10"/>
      <c r="C300" s="10"/>
      <c r="D300" s="10"/>
      <c r="E300" s="10"/>
      <c r="F300" s="10"/>
      <c r="G300" s="10"/>
    </row>
    <row r="301" spans="1:7">
      <c r="A301" s="10"/>
      <c r="C301" s="10"/>
      <c r="D301" s="10"/>
      <c r="E301" s="10"/>
      <c r="F301" s="10"/>
      <c r="G301" s="10"/>
    </row>
    <row r="302" spans="1:7">
      <c r="A302" s="10"/>
      <c r="C302" s="10"/>
      <c r="D302" s="10"/>
      <c r="E302" s="10"/>
      <c r="F302" s="10"/>
      <c r="G302" s="10"/>
    </row>
    <row r="303" spans="1:7">
      <c r="A303" s="10"/>
      <c r="C303" s="10"/>
      <c r="D303" s="10"/>
      <c r="E303" s="10"/>
      <c r="F303" s="10"/>
      <c r="G303" s="10"/>
    </row>
    <row r="304" spans="1:7">
      <c r="A304" s="10"/>
      <c r="C304" s="10"/>
      <c r="D304" s="10"/>
      <c r="E304" s="10"/>
      <c r="F304" s="10"/>
      <c r="G304" s="10"/>
    </row>
    <row r="305" spans="1:7">
      <c r="A305" s="10"/>
      <c r="C305" s="10"/>
      <c r="D305" s="10"/>
      <c r="E305" s="10"/>
      <c r="F305" s="10"/>
      <c r="G305" s="10"/>
    </row>
    <row r="306" spans="1:7">
      <c r="A306" s="10"/>
      <c r="C306" s="10"/>
      <c r="D306" s="10"/>
      <c r="E306" s="10"/>
      <c r="F306" s="10"/>
      <c r="G306" s="10"/>
    </row>
    <row r="307" spans="1:7">
      <c r="A307" s="10"/>
      <c r="C307" s="10"/>
      <c r="D307" s="10"/>
      <c r="E307" s="10"/>
      <c r="F307" s="10"/>
      <c r="G307" s="10"/>
    </row>
    <row r="308" spans="1:7">
      <c r="A308" s="10"/>
      <c r="C308" s="10"/>
      <c r="D308" s="10"/>
      <c r="E308" s="10"/>
      <c r="F308" s="10"/>
      <c r="G308" s="10"/>
    </row>
    <row r="309" spans="1:7">
      <c r="A309" s="10"/>
      <c r="C309" s="10"/>
      <c r="D309" s="10"/>
      <c r="E309" s="10"/>
      <c r="F309" s="10"/>
      <c r="G309" s="10"/>
    </row>
    <row r="310" spans="1:7">
      <c r="A310" s="10"/>
      <c r="C310" s="10"/>
      <c r="D310" s="10"/>
      <c r="E310" s="10"/>
      <c r="F310" s="10"/>
      <c r="G310" s="10"/>
    </row>
    <row r="311" spans="1:7">
      <c r="A311" s="10"/>
      <c r="C311" s="10"/>
      <c r="D311" s="10"/>
      <c r="E311" s="10"/>
      <c r="F311" s="10"/>
      <c r="G311" s="10"/>
    </row>
    <row r="312" spans="1:7">
      <c r="A312" s="10"/>
      <c r="C312" s="10"/>
      <c r="D312" s="10"/>
      <c r="E312" s="10"/>
      <c r="F312" s="10"/>
      <c r="G312" s="10"/>
    </row>
  </sheetData>
  <mergeCells count="14">
    <mergeCell ref="I1:J1"/>
    <mergeCell ref="K1:L1"/>
    <mergeCell ref="M1:N1"/>
    <mergeCell ref="O1:P1"/>
    <mergeCell ref="Q1:Q2"/>
    <mergeCell ref="A10:D10"/>
    <mergeCell ref="A3:D3"/>
    <mergeCell ref="H1:H2"/>
    <mergeCell ref="E1:E2"/>
    <mergeCell ref="F1:G1"/>
    <mergeCell ref="B1:B2"/>
    <mergeCell ref="C1:C2"/>
    <mergeCell ref="D1:D2"/>
    <mergeCell ref="A1:A2"/>
  </mergeCells>
  <phoneticPr fontId="3" type="noConversion"/>
  <printOptions horizontalCentered="1"/>
  <pageMargins left="0.17" right="0.23622047244094491" top="0.98425196850393704" bottom="0.98425196850393704" header="0.51181102362204722" footer="0.51181102362204722"/>
  <pageSetup scale="70" orientation="landscape" r:id="rId1"/>
  <headerFooter alignWithMargins="0">
    <oddHeader xml:space="preserve">&amp;R&amp;"Arial,Negrita"&amp;9Anexo  - Presupuesto Detallado&amp;"Arial,Normal"&amp;10
&amp;9EC-L1098&amp;10 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CBFCD83277FED54FB4FC87F770A7D440" ma:contentTypeVersion="0" ma:contentTypeDescription="A content type to manage public (operations) IDB documents" ma:contentTypeScope="" ma:versionID="648caff075b2d87623a981d80891b44b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5da323492fbefc348bae8ba3d48cd8f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d045b0c-8341-4af3-9263-b3f75b940832}" ma:internalName="TaxCatchAll" ma:showField="CatchAllData" ma:web="0c206f8e-0efd-4879-a565-b857df861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d045b0c-8341-4af3-9263-b3f75b940832}" ma:internalName="TaxCatchAllLabel" ma:readOnly="true" ma:showField="CatchAllDataLabel" ma:web="0c206f8e-0efd-4879-a565-b857df861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IFD/ICS</Division_x0020_or_x0020_Unit>
    <Other_x0020_Author xmlns="9c571b2f-e523-4ab2-ba2e-09e151a03ef4" xsi:nil="true"/>
    <Region xmlns="9c571b2f-e523-4ab2-ba2e-09e151a03ef4" xsi:nil="true"/>
    <IDBDocs_x0020_Number xmlns="9c571b2f-e523-4ab2-ba2e-09e151a03ef4">38181181</IDBDocs_x0020_Number>
    <Document_x0020_Author xmlns="9c571b2f-e523-4ab2-ba2e-09e151a03ef4">Reyes, Javier Ramiro</Document_x0020_Author>
    <Publication_x0020_Type xmlns="9c571b2f-e523-4ab2-ba2e-09e151a03ef4" xsi:nil="true"/>
    <Operation_x0020_Type xmlns="9c571b2f-e523-4ab2-ba2e-09e151a03ef4" xsi:nil="true"/>
    <TaxCatchAll xmlns="9c571b2f-e523-4ab2-ba2e-09e151a03ef4">
      <Value>7</Value>
      <Value>6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EC-L1119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RM-GIP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6F16122C-C6E2-4FBC-942C-AAA9F3BBCAE9}"/>
</file>

<file path=customXml/itemProps2.xml><?xml version="1.0" encoding="utf-8"?>
<ds:datastoreItem xmlns:ds="http://schemas.openxmlformats.org/officeDocument/2006/customXml" ds:itemID="{7DAD0514-85A0-42E7-80E7-56F1843166C9}"/>
</file>

<file path=customXml/itemProps3.xml><?xml version="1.0" encoding="utf-8"?>
<ds:datastoreItem xmlns:ds="http://schemas.openxmlformats.org/officeDocument/2006/customXml" ds:itemID="{591D1DC2-216B-42DC-8922-C62791C12344}"/>
</file>

<file path=customXml/itemProps4.xml><?xml version="1.0" encoding="utf-8"?>
<ds:datastoreItem xmlns:ds="http://schemas.openxmlformats.org/officeDocument/2006/customXml" ds:itemID="{FF38ED5B-4A55-4E41-BCB7-8AFCB044159B}"/>
</file>

<file path=customXml/itemProps5.xml><?xml version="1.0" encoding="utf-8"?>
<ds:datastoreItem xmlns:ds="http://schemas.openxmlformats.org/officeDocument/2006/customXml" ds:itemID="{0AF7DA80-9002-458D-9AFA-63917B2BD1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Consolidado</vt:lpstr>
      <vt:lpstr>Componente 1</vt:lpstr>
      <vt:lpstr>Componente 2</vt:lpstr>
      <vt:lpstr>Componente 3</vt:lpstr>
      <vt:lpstr>Administracion del Programa</vt:lpstr>
      <vt:lpstr>'Administracion del Programa'!Área_de_impresión</vt:lpstr>
      <vt:lpstr>'Componente 2'!Área_de_impresión</vt:lpstr>
      <vt:lpstr>'Componente 3'!Área_de_impresión</vt:lpstr>
      <vt:lpstr>'Componente 2'!OLE_LINK1</vt:lpstr>
    </vt:vector>
  </TitlesOfParts>
  <Company>Inter-American Development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detallado </dc:title>
  <dc:creator>Administrator</dc:creator>
  <cp:lastModifiedBy>usr</cp:lastModifiedBy>
  <cp:lastPrinted>2013-08-01T16:18:21Z</cp:lastPrinted>
  <dcterms:created xsi:type="dcterms:W3CDTF">2006-06-05T16:29:21Z</dcterms:created>
  <dcterms:modified xsi:type="dcterms:W3CDTF">2013-11-14T00:16:01Z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ContentTypeId">
    <vt:lpwstr>0x01010046CF21643EE8D14686A648AA6DAD089200CBFCD83277FED54FB4FC87F770A7D440</vt:lpwstr>
  </property>
  <property fmtid="{D5CDD505-2E9C-101B-9397-08002B2CF9AE}" pid="6" name="TaxKeywordTaxHTField">
    <vt:lpwstr/>
  </property>
  <property fmtid="{D5CDD505-2E9C-101B-9397-08002B2CF9AE}" pid="7" name="Series Operations IDB">
    <vt:lpwstr>6;#Unclassified|a6dff32e-d477-44cd-a56b-85efe9e0a56c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6;#Unclassified|a6dff32e-d477-44cd-a56b-85efe9e0a56c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7;#IDBDocs|cca77002-e150-4b2d-ab1f-1d7a7cdcae16</vt:lpwstr>
  </property>
</Properties>
</file>