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otal" sheetId="1" r:id="rId1"/>
    <sheet name="HR Soft" sheetId="2" r:id="rId2"/>
    <sheet name="Accountability" sheetId="3" r:id="rId3"/>
  </sheets>
  <calcPr calcId="144525"/>
</workbook>
</file>

<file path=xl/calcChain.xml><?xml version="1.0" encoding="utf-8"?>
<calcChain xmlns="http://schemas.openxmlformats.org/spreadsheetml/2006/main">
  <c r="H2" i="3" l="1"/>
  <c r="H6" i="3"/>
  <c r="F10" i="3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3" i="2" l="1"/>
  <c r="B3" i="3" l="1"/>
  <c r="B5" i="2"/>
  <c r="B2" i="2"/>
  <c r="E31" i="2" l="1"/>
  <c r="D11" i="2"/>
  <c r="A7" i="1"/>
  <c r="E7" i="1" s="1"/>
  <c r="A8" i="1" l="1"/>
  <c r="F31" i="3"/>
  <c r="E4" i="3"/>
  <c r="E6" i="3" s="1"/>
  <c r="B2" i="3" s="1"/>
  <c r="A9" i="1" l="1"/>
  <c r="E8" i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A11" i="3"/>
  <c r="A12" i="3" s="1"/>
  <c r="B4" i="3"/>
  <c r="B6" i="3" s="1"/>
  <c r="A10" i="1" l="1"/>
  <c r="E9" i="1"/>
  <c r="D18" i="3"/>
  <c r="D12" i="3"/>
  <c r="D26" i="3"/>
  <c r="D14" i="3"/>
  <c r="D20" i="3"/>
  <c r="D27" i="3"/>
  <c r="D15" i="3"/>
  <c r="D30" i="3"/>
  <c r="D22" i="3"/>
  <c r="D10" i="3"/>
  <c r="D24" i="3"/>
  <c r="D16" i="3"/>
  <c r="D29" i="3"/>
  <c r="D25" i="3"/>
  <c r="D21" i="3"/>
  <c r="D17" i="3"/>
  <c r="D13" i="3"/>
  <c r="D28" i="3"/>
  <c r="D11" i="3"/>
  <c r="D23" i="3"/>
  <c r="D19" i="3"/>
  <c r="B6" i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E20" i="3" l="1"/>
  <c r="A11" i="1"/>
  <c r="E10" i="1"/>
  <c r="D6" i="1"/>
  <c r="G17" i="3"/>
  <c r="E17" i="3"/>
  <c r="G11" i="3"/>
  <c r="E11" i="3"/>
  <c r="G16" i="3"/>
  <c r="E16" i="3"/>
  <c r="G14" i="3"/>
  <c r="E14" i="3"/>
  <c r="G13" i="3"/>
  <c r="E13" i="3"/>
  <c r="E28" i="3"/>
  <c r="G28" i="3"/>
  <c r="E22" i="3"/>
  <c r="G22" i="3"/>
  <c r="E27" i="3"/>
  <c r="G27" i="3"/>
  <c r="E23" i="3"/>
  <c r="G23" i="3"/>
  <c r="G15" i="3"/>
  <c r="E15" i="3"/>
  <c r="G19" i="3"/>
  <c r="E19" i="3"/>
  <c r="G12" i="3"/>
  <c r="E12" i="3"/>
  <c r="G18" i="3"/>
  <c r="E18" i="3"/>
  <c r="G10" i="3"/>
  <c r="D31" i="3"/>
  <c r="E10" i="3"/>
  <c r="E30" i="3"/>
  <c r="G30" i="3"/>
  <c r="G24" i="3"/>
  <c r="E24" i="3"/>
  <c r="E29" i="3"/>
  <c r="G29" i="3"/>
  <c r="E25" i="3"/>
  <c r="G25" i="3"/>
  <c r="E21" i="3"/>
  <c r="G21" i="3"/>
  <c r="E26" i="3"/>
  <c r="G26" i="3"/>
  <c r="G20" i="3"/>
  <c r="B7" i="2"/>
  <c r="B12" i="2" s="1"/>
  <c r="A12" i="1" l="1"/>
  <c r="E11" i="1"/>
  <c r="B13" i="2"/>
  <c r="B31" i="2"/>
  <c r="B7" i="1"/>
  <c r="F12" i="2"/>
  <c r="F36" i="3"/>
  <c r="E31" i="3"/>
  <c r="F34" i="3" s="1"/>
  <c r="F4" i="2"/>
  <c r="C11" i="2" s="1"/>
  <c r="B15" i="2"/>
  <c r="A12" i="2"/>
  <c r="C6" i="1" l="1"/>
  <c r="F11" i="2"/>
  <c r="A13" i="1"/>
  <c r="E12" i="1"/>
  <c r="D7" i="1"/>
  <c r="F7" i="1"/>
  <c r="B8" i="1"/>
  <c r="F13" i="2"/>
  <c r="B10" i="1"/>
  <c r="F15" i="2"/>
  <c r="B26" i="1"/>
  <c r="F31" i="2"/>
  <c r="D31" i="2"/>
  <c r="A13" i="2"/>
  <c r="E13" i="2" s="1"/>
  <c r="D12" i="2"/>
  <c r="F35" i="3"/>
  <c r="E11" i="2"/>
  <c r="E12" i="2"/>
  <c r="B29" i="2"/>
  <c r="B25" i="2"/>
  <c r="B21" i="2"/>
  <c r="B17" i="2"/>
  <c r="B30" i="2"/>
  <c r="B28" i="2"/>
  <c r="B26" i="2"/>
  <c r="B24" i="2"/>
  <c r="B22" i="2"/>
  <c r="B20" i="2"/>
  <c r="B18" i="2"/>
  <c r="B16" i="2"/>
  <c r="B14" i="2"/>
  <c r="B27" i="2"/>
  <c r="B23" i="2"/>
  <c r="B19" i="2"/>
  <c r="A14" i="1" l="1"/>
  <c r="E13" i="1"/>
  <c r="C27" i="1"/>
  <c r="E6" i="1"/>
  <c r="F6" i="1"/>
  <c r="B14" i="1"/>
  <c r="F19" i="2"/>
  <c r="B22" i="1"/>
  <c r="F27" i="2"/>
  <c r="B11" i="1"/>
  <c r="F16" i="2"/>
  <c r="B15" i="1"/>
  <c r="F20" i="2"/>
  <c r="F24" i="2"/>
  <c r="B19" i="1"/>
  <c r="B23" i="1"/>
  <c r="F28" i="2"/>
  <c r="B12" i="1"/>
  <c r="F17" i="2"/>
  <c r="B20" i="1"/>
  <c r="F25" i="2"/>
  <c r="B18" i="1"/>
  <c r="F23" i="2"/>
  <c r="B9" i="1"/>
  <c r="F14" i="2"/>
  <c r="B13" i="1"/>
  <c r="F18" i="2"/>
  <c r="B17" i="1"/>
  <c r="F22" i="2"/>
  <c r="B21" i="1"/>
  <c r="F26" i="2"/>
  <c r="B25" i="1"/>
  <c r="F30" i="2"/>
  <c r="B16" i="1"/>
  <c r="F21" i="2"/>
  <c r="B24" i="1"/>
  <c r="F29" i="2"/>
  <c r="F26" i="1"/>
  <c r="F10" i="1"/>
  <c r="D10" i="1"/>
  <c r="F8" i="1"/>
  <c r="D8" i="1"/>
  <c r="A14" i="2"/>
  <c r="D13" i="2"/>
  <c r="A15" i="1" l="1"/>
  <c r="E14" i="1"/>
  <c r="F16" i="1"/>
  <c r="F25" i="1"/>
  <c r="F21" i="1"/>
  <c r="F13" i="1"/>
  <c r="D13" i="1"/>
  <c r="F9" i="1"/>
  <c r="D9" i="1"/>
  <c r="B27" i="1"/>
  <c r="F18" i="1"/>
  <c r="F12" i="1"/>
  <c r="D12" i="1"/>
  <c r="F23" i="1"/>
  <c r="F15" i="1"/>
  <c r="D15" i="1"/>
  <c r="F11" i="1"/>
  <c r="D11" i="1"/>
  <c r="F22" i="1"/>
  <c r="F19" i="1"/>
  <c r="F24" i="1"/>
  <c r="F17" i="1"/>
  <c r="F20" i="1"/>
  <c r="F14" i="1"/>
  <c r="D14" i="1"/>
  <c r="A15" i="2"/>
  <c r="D14" i="2"/>
  <c r="E14" i="2"/>
  <c r="E35" i="2"/>
  <c r="A16" i="1" l="1"/>
  <c r="E15" i="1"/>
  <c r="E30" i="1"/>
  <c r="A16" i="2"/>
  <c r="D15" i="2"/>
  <c r="E15" i="2"/>
  <c r="A17" i="1" l="1"/>
  <c r="E16" i="1"/>
  <c r="D16" i="1"/>
  <c r="D16" i="2"/>
  <c r="E16" i="2"/>
  <c r="A17" i="2"/>
  <c r="A18" i="1" l="1"/>
  <c r="E17" i="1"/>
  <c r="D17" i="1"/>
  <c r="D17" i="2"/>
  <c r="A18" i="2"/>
  <c r="E17" i="2"/>
  <c r="A19" i="1" l="1"/>
  <c r="E18" i="1"/>
  <c r="D18" i="1"/>
  <c r="D18" i="2"/>
  <c r="E18" i="2"/>
  <c r="A19" i="2"/>
  <c r="A20" i="1" l="1"/>
  <c r="E19" i="1"/>
  <c r="D19" i="1"/>
  <c r="D19" i="2"/>
  <c r="E19" i="2"/>
  <c r="A20" i="2"/>
  <c r="A21" i="1" l="1"/>
  <c r="E20" i="1"/>
  <c r="D20" i="1"/>
  <c r="D20" i="2"/>
  <c r="A21" i="2"/>
  <c r="E20" i="2"/>
  <c r="A22" i="1" l="1"/>
  <c r="E21" i="1"/>
  <c r="D21" i="1"/>
  <c r="D21" i="2"/>
  <c r="E21" i="2"/>
  <c r="A22" i="2"/>
  <c r="A23" i="1" l="1"/>
  <c r="E22" i="1"/>
  <c r="D22" i="1"/>
  <c r="D22" i="2"/>
  <c r="A23" i="2"/>
  <c r="E22" i="2"/>
  <c r="A24" i="1" l="1"/>
  <c r="E23" i="1"/>
  <c r="D23" i="1"/>
  <c r="D23" i="2"/>
  <c r="A24" i="2"/>
  <c r="E23" i="2"/>
  <c r="A25" i="1" l="1"/>
  <c r="E24" i="1"/>
  <c r="D24" i="1"/>
  <c r="D24" i="2"/>
  <c r="A25" i="2"/>
  <c r="E24" i="2"/>
  <c r="A26" i="1" l="1"/>
  <c r="E25" i="1"/>
  <c r="D25" i="1"/>
  <c r="D25" i="2"/>
  <c r="A26" i="2"/>
  <c r="E25" i="2"/>
  <c r="E26" i="1" l="1"/>
  <c r="E27" i="1" s="1"/>
  <c r="D26" i="1"/>
  <c r="D27" i="1" s="1"/>
  <c r="D26" i="2"/>
  <c r="A27" i="2"/>
  <c r="E26" i="2"/>
  <c r="E28" i="1" l="1"/>
  <c r="E29" i="1"/>
  <c r="D27" i="2"/>
  <c r="A28" i="2"/>
  <c r="E27" i="2"/>
  <c r="D28" i="2" l="1"/>
  <c r="E28" i="2"/>
  <c r="A29" i="2"/>
  <c r="D29" i="2" l="1"/>
  <c r="A30" i="2"/>
  <c r="E29" i="2"/>
  <c r="D30" i="2" l="1"/>
  <c r="D32" i="2" s="1"/>
  <c r="E30" i="2"/>
  <c r="E32" i="2" s="1"/>
  <c r="E33" i="2" l="1"/>
  <c r="E34" i="2"/>
</calcChain>
</file>

<file path=xl/sharedStrings.xml><?xml version="1.0" encoding="utf-8"?>
<sst xmlns="http://schemas.openxmlformats.org/spreadsheetml/2006/main" count="80" uniqueCount="58">
  <si>
    <t>HR employess</t>
  </si>
  <si>
    <t>%HR post eliminated</t>
  </si>
  <si>
    <t>Average  Annual Salary USD</t>
  </si>
  <si>
    <t>Year</t>
  </si>
  <si>
    <t>Benefits</t>
  </si>
  <si>
    <t>Cost</t>
  </si>
  <si>
    <t>Costs</t>
  </si>
  <si>
    <t>Component 1</t>
  </si>
  <si>
    <t>Component 2</t>
  </si>
  <si>
    <t>Total</t>
  </si>
  <si>
    <t>Present Value Benefits</t>
  </si>
  <si>
    <t>Present  Value Costs</t>
  </si>
  <si>
    <t>Funds Flux</t>
  </si>
  <si>
    <t>Cost -Benefit Ratio</t>
  </si>
  <si>
    <t>IRR</t>
  </si>
  <si>
    <t>Total Wage Bill</t>
  </si>
  <si>
    <t>Saving By efficiency</t>
  </si>
  <si>
    <t>Labour Force</t>
  </si>
  <si>
    <t>1325 millions</t>
  </si>
  <si>
    <t xml:space="preserve"> Year Saving By efficiency </t>
  </si>
  <si>
    <t>JSD</t>
  </si>
  <si>
    <t>USD</t>
  </si>
  <si>
    <t>Average Audited</t>
  </si>
  <si>
    <t>Average Audit Asset</t>
  </si>
  <si>
    <t>Present Value USD</t>
  </si>
  <si>
    <t>Incremental Supply</t>
  </si>
  <si>
    <t>Social Margin</t>
  </si>
  <si>
    <t xml:space="preserve"> Social Benefit Rate</t>
  </si>
  <si>
    <t>Social Benefit Per Unit</t>
  </si>
  <si>
    <t>Cost Per Unit</t>
  </si>
  <si>
    <t>Average Margin Per Unit</t>
  </si>
  <si>
    <t>Time Period</t>
  </si>
  <si>
    <t>Source:EF</t>
  </si>
  <si>
    <t>Assumption</t>
  </si>
  <si>
    <t>Cost-Benefit Ratio</t>
  </si>
  <si>
    <t>Total Cost</t>
  </si>
  <si>
    <t>Present Value Costs</t>
  </si>
  <si>
    <t>Sensibility Analysis</t>
  </si>
  <si>
    <t>Simulation</t>
  </si>
  <si>
    <t>Conservative Scenario</t>
  </si>
  <si>
    <t>Expenditure Jamaica 2011-2012</t>
  </si>
  <si>
    <t xml:space="preserve">Discount Rate </t>
  </si>
  <si>
    <t>for each USD</t>
  </si>
  <si>
    <t>BID</t>
  </si>
  <si>
    <t>Rate Dólar J</t>
  </si>
  <si>
    <t>%HR posts eliminated</t>
  </si>
  <si>
    <t>MDAs Audited Per Year</t>
  </si>
  <si>
    <t>SNPV</t>
  </si>
  <si>
    <t>Baseline Scenario</t>
  </si>
  <si>
    <t>Favorable Scenario</t>
  </si>
  <si>
    <t>Maintenance Cost</t>
  </si>
  <si>
    <t>Aditional Cost</t>
  </si>
  <si>
    <t>Procurement Budget</t>
  </si>
  <si>
    <t xml:space="preserve">Savings </t>
  </si>
  <si>
    <t>Annual Savings</t>
  </si>
  <si>
    <t xml:space="preserve"> % Budget Affected</t>
  </si>
  <si>
    <t>E-procurement+Extra</t>
  </si>
  <si>
    <t xml:space="preserve">Variable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</si>
</sst>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10" fontId="0" fillId="0" borderId="0" xfId="0" applyNumberFormat="1"/>
    <xf numFmtId="9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2" workbookViewId="0">
      <selection activeCell="D33" sqref="D33"/>
    </sheetView>
  </sheetViews>
  <sheetFormatPr baseColWidth="10" defaultColWidth="9.140625" defaultRowHeight="15" x14ac:dyDescent="0.25"/>
  <cols>
    <col min="1" max="1" width="35.42578125" customWidth="1"/>
    <col min="2" max="2" width="20.42578125" customWidth="1"/>
    <col min="3" max="3" width="28" customWidth="1"/>
    <col min="4" max="4" width="27.7109375" customWidth="1"/>
    <col min="5" max="5" width="27" customWidth="1"/>
    <col min="6" max="6" width="20" customWidth="1"/>
  </cols>
  <sheetData>
    <row r="1" spans="1:6" x14ac:dyDescent="0.25">
      <c r="B1" s="2" t="s">
        <v>21</v>
      </c>
    </row>
    <row r="2" spans="1:6" x14ac:dyDescent="0.25">
      <c r="A2" s="2" t="s">
        <v>35</v>
      </c>
      <c r="B2">
        <v>31650000</v>
      </c>
    </row>
    <row r="5" spans="1:6" x14ac:dyDescent="0.25">
      <c r="A5" s="2" t="s">
        <v>31</v>
      </c>
      <c r="B5" s="2" t="s">
        <v>4</v>
      </c>
      <c r="C5" s="2" t="s">
        <v>6</v>
      </c>
      <c r="D5" s="2" t="s">
        <v>10</v>
      </c>
      <c r="E5" s="2" t="s">
        <v>36</v>
      </c>
      <c r="F5" s="2" t="s">
        <v>12</v>
      </c>
    </row>
    <row r="6" spans="1:6" x14ac:dyDescent="0.25">
      <c r="A6">
        <v>0</v>
      </c>
      <c r="B6">
        <f>'HR Soft'!B11+Accountability!D10</f>
        <v>1992293.5732124418</v>
      </c>
      <c r="C6">
        <f>'HR Soft'!C11+Accountability!F10</f>
        <v>31650000</v>
      </c>
      <c r="D6">
        <f>B6/1.12^A6</f>
        <v>1992293.5732124418</v>
      </c>
      <c r="E6">
        <f>C6/1.12^A6</f>
        <v>31650000</v>
      </c>
      <c r="F6">
        <f>B6-C6</f>
        <v>-29657706.426787559</v>
      </c>
    </row>
    <row r="7" spans="1:6" x14ac:dyDescent="0.25">
      <c r="A7">
        <f>A6+1</f>
        <v>1</v>
      </c>
      <c r="B7">
        <f>'HR Soft'!B12+Accountability!D11</f>
        <v>8959587.146424884</v>
      </c>
      <c r="C7">
        <f>'HR Soft'!C12+Accountability!F11</f>
        <v>1114020</v>
      </c>
      <c r="D7">
        <f t="shared" ref="D7:D26" si="0">B7/1.12^A7</f>
        <v>7999631.3807365028</v>
      </c>
      <c r="E7">
        <f t="shared" ref="E7:E26" si="1">C7/1.12^A7</f>
        <v>994660.7142857142</v>
      </c>
      <c r="F7">
        <f t="shared" ref="F7:F26" si="2">B7-C7</f>
        <v>7845567.146424884</v>
      </c>
    </row>
    <row r="8" spans="1:6" x14ac:dyDescent="0.25">
      <c r="A8">
        <f t="shared" ref="A8:A26" si="3">A7+1</f>
        <v>2</v>
      </c>
      <c r="B8">
        <f>'HR Soft'!B13+Accountability!D12</f>
        <v>9701880.719637325</v>
      </c>
      <c r="C8">
        <f>'HR Soft'!C13+Accountability!F12</f>
        <v>1114020</v>
      </c>
      <c r="D8">
        <f t="shared" si="0"/>
        <v>7734279.9104251619</v>
      </c>
      <c r="E8">
        <f t="shared" si="1"/>
        <v>888089.92346938758</v>
      </c>
      <c r="F8">
        <f t="shared" si="2"/>
        <v>8587860.719637325</v>
      </c>
    </row>
    <row r="9" spans="1:6" x14ac:dyDescent="0.25">
      <c r="A9">
        <f t="shared" si="3"/>
        <v>3</v>
      </c>
      <c r="B9">
        <f>'HR Soft'!B14+Accountability!D13</f>
        <v>9701880.719637325</v>
      </c>
      <c r="C9">
        <f>'HR Soft'!C14+Accountability!F13</f>
        <v>1114020</v>
      </c>
      <c r="D9">
        <f t="shared" si="0"/>
        <v>6905607.062879608</v>
      </c>
      <c r="E9">
        <f t="shared" si="1"/>
        <v>792937.431669096</v>
      </c>
      <c r="F9">
        <f t="shared" si="2"/>
        <v>8587860.719637325</v>
      </c>
    </row>
    <row r="10" spans="1:6" x14ac:dyDescent="0.25">
      <c r="A10">
        <f t="shared" si="3"/>
        <v>4</v>
      </c>
      <c r="B10">
        <f>'HR Soft'!B15+Accountability!D14</f>
        <v>9701880.719637325</v>
      </c>
      <c r="C10">
        <f>'HR Soft'!C15+Accountability!F14</f>
        <v>1114020</v>
      </c>
      <c r="D10">
        <f t="shared" si="0"/>
        <v>6165720.5918567935</v>
      </c>
      <c r="E10">
        <f t="shared" si="1"/>
        <v>707979.84970455</v>
      </c>
      <c r="F10">
        <f t="shared" si="2"/>
        <v>8587860.719637325</v>
      </c>
    </row>
    <row r="11" spans="1:6" x14ac:dyDescent="0.25">
      <c r="A11">
        <f t="shared" si="3"/>
        <v>5</v>
      </c>
      <c r="B11">
        <f>'HR Soft'!B16+Accountability!D15</f>
        <v>9701880.719637325</v>
      </c>
      <c r="C11">
        <f>'HR Soft'!C16+Accountability!F15</f>
        <v>1114020</v>
      </c>
      <c r="D11">
        <f t="shared" si="0"/>
        <v>5505107.6713007083</v>
      </c>
      <c r="E11">
        <f t="shared" si="1"/>
        <v>632124.86580763396</v>
      </c>
      <c r="F11">
        <f t="shared" si="2"/>
        <v>8587860.719637325</v>
      </c>
    </row>
    <row r="12" spans="1:6" x14ac:dyDescent="0.25">
      <c r="A12">
        <f t="shared" si="3"/>
        <v>6</v>
      </c>
      <c r="B12">
        <f>'HR Soft'!B17+Accountability!D16</f>
        <v>9701880.719637325</v>
      </c>
      <c r="C12">
        <f>'HR Soft'!C17+Accountability!F16</f>
        <v>1114020</v>
      </c>
      <c r="D12">
        <f t="shared" si="0"/>
        <v>4915274.7065184889</v>
      </c>
      <c r="E12">
        <f t="shared" si="1"/>
        <v>564397.20161395881</v>
      </c>
      <c r="F12">
        <f t="shared" si="2"/>
        <v>8587860.719637325</v>
      </c>
    </row>
    <row r="13" spans="1:6" x14ac:dyDescent="0.25">
      <c r="A13">
        <f t="shared" si="3"/>
        <v>7</v>
      </c>
      <c r="B13">
        <f>'HR Soft'!B18+Accountability!D17</f>
        <v>9701880.719637325</v>
      </c>
      <c r="C13">
        <f>'HR Soft'!C18+Accountability!F17</f>
        <v>1114020</v>
      </c>
      <c r="D13">
        <f t="shared" si="0"/>
        <v>4388638.1308200788</v>
      </c>
      <c r="E13">
        <f t="shared" si="1"/>
        <v>503926.07286960603</v>
      </c>
      <c r="F13">
        <f t="shared" si="2"/>
        <v>8587860.719637325</v>
      </c>
    </row>
    <row r="14" spans="1:6" x14ac:dyDescent="0.25">
      <c r="A14">
        <f t="shared" si="3"/>
        <v>8</v>
      </c>
      <c r="B14">
        <f>'HR Soft'!B19+Accountability!D18</f>
        <v>9701880.719637325</v>
      </c>
      <c r="C14">
        <f>'HR Soft'!C19+Accountability!F18</f>
        <v>1114020</v>
      </c>
      <c r="D14">
        <f t="shared" si="0"/>
        <v>3918426.9025179273</v>
      </c>
      <c r="E14">
        <f t="shared" si="1"/>
        <v>449933.99363357679</v>
      </c>
      <c r="F14">
        <f t="shared" si="2"/>
        <v>8587860.719637325</v>
      </c>
    </row>
    <row r="15" spans="1:6" x14ac:dyDescent="0.25">
      <c r="A15">
        <f t="shared" si="3"/>
        <v>9</v>
      </c>
      <c r="B15">
        <f>'HR Soft'!B20+Accountability!D19</f>
        <v>9701880.719637325</v>
      </c>
      <c r="C15">
        <f>'HR Soft'!C20+Accountability!F19</f>
        <v>1114020</v>
      </c>
      <c r="D15">
        <f t="shared" si="0"/>
        <v>3498595.4486767207</v>
      </c>
      <c r="E15">
        <f t="shared" si="1"/>
        <v>401726.78002997924</v>
      </c>
      <c r="F15">
        <f t="shared" si="2"/>
        <v>8587860.719637325</v>
      </c>
    </row>
    <row r="16" spans="1:6" x14ac:dyDescent="0.25">
      <c r="A16">
        <f t="shared" si="3"/>
        <v>10</v>
      </c>
      <c r="B16">
        <f>'HR Soft'!B21+Accountability!D20</f>
        <v>9701880.719637325</v>
      </c>
      <c r="C16">
        <f>'HR Soft'!C21+Accountability!F20</f>
        <v>1114020</v>
      </c>
      <c r="D16">
        <f t="shared" si="0"/>
        <v>3123745.9363185004</v>
      </c>
      <c r="E16">
        <f t="shared" si="1"/>
        <v>358684.62502676714</v>
      </c>
      <c r="F16">
        <f t="shared" si="2"/>
        <v>8587860.719637325</v>
      </c>
    </row>
    <row r="17" spans="1:6" x14ac:dyDescent="0.25">
      <c r="A17">
        <f t="shared" si="3"/>
        <v>11</v>
      </c>
      <c r="B17">
        <f>'HR Soft'!B22+Accountability!D21</f>
        <v>9701880.719637325</v>
      </c>
      <c r="C17">
        <f>'HR Soft'!C22+Accountability!F21</f>
        <v>1114020</v>
      </c>
      <c r="D17">
        <f t="shared" si="0"/>
        <v>2789058.8717129463</v>
      </c>
      <c r="E17">
        <f t="shared" si="1"/>
        <v>320254.12948818493</v>
      </c>
      <c r="F17">
        <f t="shared" si="2"/>
        <v>8587860.719637325</v>
      </c>
    </row>
    <row r="18" spans="1:6" x14ac:dyDescent="0.25">
      <c r="A18">
        <f t="shared" si="3"/>
        <v>12</v>
      </c>
      <c r="B18">
        <f>'HR Soft'!B23+Accountability!D22</f>
        <v>9701880.719637325</v>
      </c>
      <c r="C18">
        <f>'HR Soft'!C23+Accountability!F22</f>
        <v>1114020</v>
      </c>
      <c r="D18">
        <f t="shared" si="0"/>
        <v>2490231.1354579879</v>
      </c>
      <c r="E18">
        <f t="shared" si="1"/>
        <v>285941.18704302225</v>
      </c>
      <c r="F18">
        <f t="shared" si="2"/>
        <v>8587860.719637325</v>
      </c>
    </row>
    <row r="19" spans="1:6" x14ac:dyDescent="0.25">
      <c r="A19">
        <f t="shared" si="3"/>
        <v>13</v>
      </c>
      <c r="B19">
        <f>'HR Soft'!B24+Accountability!D23</f>
        <v>9701880.719637325</v>
      </c>
      <c r="C19">
        <f>'HR Soft'!C24+Accountability!F23</f>
        <v>1114020</v>
      </c>
      <c r="D19">
        <f t="shared" si="0"/>
        <v>2223420.6566589177</v>
      </c>
      <c r="E19">
        <f t="shared" si="1"/>
        <v>255304.6312884127</v>
      </c>
      <c r="F19">
        <f t="shared" si="2"/>
        <v>8587860.719637325</v>
      </c>
    </row>
    <row r="20" spans="1:6" x14ac:dyDescent="0.25">
      <c r="A20">
        <f t="shared" si="3"/>
        <v>14</v>
      </c>
      <c r="B20">
        <f>'HR Soft'!B25+Accountability!D24</f>
        <v>9701880.719637325</v>
      </c>
      <c r="C20">
        <f>'HR Soft'!C25+Accountability!F24</f>
        <v>1114020</v>
      </c>
      <c r="D20">
        <f t="shared" si="0"/>
        <v>1985197.0148740334</v>
      </c>
      <c r="E20">
        <f t="shared" si="1"/>
        <v>227950.56365036845</v>
      </c>
      <c r="F20">
        <f t="shared" si="2"/>
        <v>8587860.719637325</v>
      </c>
    </row>
    <row r="21" spans="1:6" x14ac:dyDescent="0.25">
      <c r="A21">
        <f t="shared" si="3"/>
        <v>15</v>
      </c>
      <c r="B21">
        <f>'HR Soft'!B26+Accountability!D25</f>
        <v>9701880.719637325</v>
      </c>
      <c r="C21">
        <f>'HR Soft'!C26+Accountability!F25</f>
        <v>1114020</v>
      </c>
      <c r="D21">
        <f t="shared" si="0"/>
        <v>1772497.3347089584</v>
      </c>
      <c r="E21">
        <f t="shared" si="1"/>
        <v>203527.2889735433</v>
      </c>
      <c r="F21">
        <f t="shared" si="2"/>
        <v>8587860.719637325</v>
      </c>
    </row>
    <row r="22" spans="1:6" x14ac:dyDescent="0.25">
      <c r="A22">
        <f t="shared" si="3"/>
        <v>16</v>
      </c>
      <c r="B22">
        <f>'HR Soft'!B27+Accountability!D26</f>
        <v>9701880.719637325</v>
      </c>
      <c r="C22">
        <f>'HR Soft'!C27+Accountability!F26</f>
        <v>1114020</v>
      </c>
      <c r="D22">
        <f t="shared" si="0"/>
        <v>1582586.9059901412</v>
      </c>
      <c r="E22">
        <f t="shared" si="1"/>
        <v>181720.79372637789</v>
      </c>
      <c r="F22">
        <f t="shared" si="2"/>
        <v>8587860.719637325</v>
      </c>
    </row>
    <row r="23" spans="1:6" x14ac:dyDescent="0.25">
      <c r="A23">
        <f t="shared" si="3"/>
        <v>17</v>
      </c>
      <c r="B23">
        <f>'HR Soft'!B28+Accountability!D27</f>
        <v>9701880.719637325</v>
      </c>
      <c r="C23">
        <f>'HR Soft'!C28+Accountability!F27</f>
        <v>1114020</v>
      </c>
      <c r="D23">
        <f t="shared" si="0"/>
        <v>1413024.0232054831</v>
      </c>
      <c r="E23">
        <f t="shared" si="1"/>
        <v>162250.70868426596</v>
      </c>
      <c r="F23">
        <f t="shared" si="2"/>
        <v>8587860.719637325</v>
      </c>
    </row>
    <row r="24" spans="1:6" x14ac:dyDescent="0.25">
      <c r="A24">
        <f t="shared" si="3"/>
        <v>18</v>
      </c>
      <c r="B24">
        <f>'HR Soft'!B29+Accountability!D28</f>
        <v>9701880.719637325</v>
      </c>
      <c r="C24">
        <f>'HR Soft'!C29+Accountability!F28</f>
        <v>1114020</v>
      </c>
      <c r="D24">
        <f t="shared" si="0"/>
        <v>1261628.5921477526</v>
      </c>
      <c r="E24">
        <f t="shared" si="1"/>
        <v>144866.70418238032</v>
      </c>
      <c r="F24">
        <f t="shared" si="2"/>
        <v>8587860.719637325</v>
      </c>
    </row>
    <row r="25" spans="1:6" x14ac:dyDescent="0.25">
      <c r="A25">
        <f t="shared" si="3"/>
        <v>19</v>
      </c>
      <c r="B25">
        <f>'HR Soft'!B30+Accountability!D29</f>
        <v>9701880.719637325</v>
      </c>
      <c r="C25">
        <f>'HR Soft'!C30+Accountability!F29</f>
        <v>1114020</v>
      </c>
      <c r="D25">
        <f t="shared" si="0"/>
        <v>1126454.1001319219</v>
      </c>
      <c r="E25">
        <f t="shared" si="1"/>
        <v>129345.27159141099</v>
      </c>
      <c r="F25">
        <f t="shared" si="2"/>
        <v>8587860.719637325</v>
      </c>
    </row>
    <row r="26" spans="1:6" x14ac:dyDescent="0.25">
      <c r="A26">
        <f t="shared" si="3"/>
        <v>20</v>
      </c>
      <c r="B26">
        <f>'HR Soft'!B31+Accountability!D30</f>
        <v>9701880.719637325</v>
      </c>
      <c r="C26">
        <f>'HR Soft'!C31+Accountability!F30</f>
        <v>1114020</v>
      </c>
      <c r="D26">
        <f t="shared" si="0"/>
        <v>1005762.5894035017</v>
      </c>
      <c r="E26">
        <f t="shared" si="1"/>
        <v>115486.84963518838</v>
      </c>
      <c r="F26">
        <f t="shared" si="2"/>
        <v>8587860.719637325</v>
      </c>
    </row>
    <row r="27" spans="1:6" x14ac:dyDescent="0.25">
      <c r="A27" t="s">
        <v>9</v>
      </c>
      <c r="B27" s="2">
        <f>SUM(B6:B26)</f>
        <v>195287614.39274654</v>
      </c>
      <c r="C27" s="2">
        <f t="shared" ref="C27:E27" si="4">SUM(C6:C26)</f>
        <v>53930400</v>
      </c>
      <c r="D27" s="2">
        <f t="shared" si="4"/>
        <v>73797182.539554581</v>
      </c>
      <c r="E27" s="2">
        <f t="shared" si="4"/>
        <v>39971109.586373419</v>
      </c>
    </row>
    <row r="28" spans="1:6" x14ac:dyDescent="0.25">
      <c r="D28" s="2" t="s">
        <v>47</v>
      </c>
      <c r="E28" s="2">
        <f>D27-E27</f>
        <v>33826072.953181162</v>
      </c>
    </row>
    <row r="29" spans="1:6" x14ac:dyDescent="0.25">
      <c r="D29" s="2" t="s">
        <v>34</v>
      </c>
      <c r="E29" s="7">
        <f>D27/E27</f>
        <v>1.8462630460654721</v>
      </c>
    </row>
    <row r="30" spans="1:6" x14ac:dyDescent="0.25">
      <c r="D30" t="s">
        <v>14</v>
      </c>
      <c r="E30" s="8">
        <f>IRR(F6:F26)</f>
        <v>0.28204748220692899</v>
      </c>
    </row>
    <row r="34" spans="1:5" x14ac:dyDescent="0.25">
      <c r="A34" s="2" t="s">
        <v>37</v>
      </c>
    </row>
    <row r="37" spans="1:5" x14ac:dyDescent="0.25">
      <c r="A37" s="2" t="s">
        <v>57</v>
      </c>
      <c r="B37" s="2" t="s">
        <v>38</v>
      </c>
      <c r="C37" s="2" t="s">
        <v>48</v>
      </c>
      <c r="D37" s="2" t="s">
        <v>49</v>
      </c>
      <c r="E37" s="2" t="s">
        <v>39</v>
      </c>
    </row>
    <row r="38" spans="1:5" x14ac:dyDescent="0.25">
      <c r="A38" t="s">
        <v>1</v>
      </c>
      <c r="B38" s="5">
        <v>0.1</v>
      </c>
      <c r="C38" s="1">
        <v>0.1</v>
      </c>
      <c r="D38" s="1">
        <v>0.15</v>
      </c>
      <c r="E38" s="1">
        <v>0.05</v>
      </c>
    </row>
    <row r="39" spans="1:5" x14ac:dyDescent="0.25">
      <c r="A39" t="s">
        <v>16</v>
      </c>
      <c r="B39" s="6">
        <v>3.0000000000000001E-3</v>
      </c>
      <c r="C39" s="4">
        <v>3.0000000000000001E-3</v>
      </c>
      <c r="D39" s="4">
        <v>4.0000000000000001E-3</v>
      </c>
      <c r="E39" s="4">
        <v>2E-3</v>
      </c>
    </row>
    <row r="40" spans="1:5" x14ac:dyDescent="0.25">
      <c r="A40" t="s">
        <v>27</v>
      </c>
      <c r="B40" s="6">
        <v>2.5000000000000001E-3</v>
      </c>
      <c r="C40" s="4">
        <v>2.5000000000000001E-3</v>
      </c>
      <c r="D40" s="4">
        <v>3.0000000000000001E-3</v>
      </c>
      <c r="E40" s="4">
        <v>2E-3</v>
      </c>
    </row>
    <row r="41" spans="1:5" x14ac:dyDescent="0.25">
      <c r="B41" s="1"/>
      <c r="C41" s="1"/>
      <c r="D41" s="1"/>
      <c r="E4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B1" workbookViewId="0">
      <selection activeCell="E35" sqref="E35"/>
    </sheetView>
  </sheetViews>
  <sheetFormatPr baseColWidth="10" defaultColWidth="9.140625" defaultRowHeight="15" x14ac:dyDescent="0.25"/>
  <cols>
    <col min="1" max="1" width="29.85546875" customWidth="1"/>
    <col min="2" max="2" width="38" customWidth="1"/>
    <col min="3" max="3" width="17.7109375" customWidth="1"/>
    <col min="4" max="4" width="29.5703125" customWidth="1"/>
    <col min="5" max="5" width="19" customWidth="1"/>
    <col min="6" max="6" width="14.42578125" customWidth="1"/>
  </cols>
  <sheetData>
    <row r="1" spans="1:6" x14ac:dyDescent="0.25">
      <c r="A1" t="s">
        <v>0</v>
      </c>
      <c r="B1">
        <v>2500</v>
      </c>
      <c r="E1" t="s">
        <v>6</v>
      </c>
    </row>
    <row r="2" spans="1:6" x14ac:dyDescent="0.25">
      <c r="A2" t="s">
        <v>45</v>
      </c>
      <c r="B2" s="1">
        <f>Total!B38</f>
        <v>0.1</v>
      </c>
      <c r="E2" t="s">
        <v>7</v>
      </c>
      <c r="F2">
        <v>14000000</v>
      </c>
    </row>
    <row r="3" spans="1:6" x14ac:dyDescent="0.25">
      <c r="A3" t="s">
        <v>2</v>
      </c>
      <c r="B3">
        <v>9000</v>
      </c>
      <c r="D3">
        <f>9000*120000</f>
        <v>1080000000</v>
      </c>
      <c r="E3" t="s">
        <v>8</v>
      </c>
      <c r="F3">
        <v>4000000</v>
      </c>
    </row>
    <row r="4" spans="1:6" x14ac:dyDescent="0.25">
      <c r="A4" t="s">
        <v>15</v>
      </c>
      <c r="B4">
        <v>1476000000</v>
      </c>
      <c r="E4" t="s">
        <v>9</v>
      </c>
      <c r="F4">
        <f>F2+F3</f>
        <v>18000000</v>
      </c>
    </row>
    <row r="5" spans="1:6" x14ac:dyDescent="0.25">
      <c r="A5" t="s">
        <v>16</v>
      </c>
      <c r="B5" s="4">
        <f>Total!B39</f>
        <v>3.0000000000000001E-3</v>
      </c>
      <c r="D5" t="s">
        <v>50</v>
      </c>
      <c r="E5">
        <v>1114020</v>
      </c>
    </row>
    <row r="6" spans="1:6" x14ac:dyDescent="0.25">
      <c r="A6" t="s">
        <v>17</v>
      </c>
      <c r="B6">
        <v>1325000000</v>
      </c>
      <c r="C6" t="s">
        <v>18</v>
      </c>
      <c r="D6" t="s">
        <v>51</v>
      </c>
      <c r="E6">
        <v>0</v>
      </c>
    </row>
    <row r="7" spans="1:6" x14ac:dyDescent="0.25">
      <c r="A7" t="s">
        <v>19</v>
      </c>
      <c r="B7">
        <f>B5*B6</f>
        <v>3975000</v>
      </c>
    </row>
    <row r="10" spans="1:6" x14ac:dyDescent="0.25">
      <c r="A10" s="2" t="s">
        <v>31</v>
      </c>
      <c r="B10" s="2" t="s">
        <v>4</v>
      </c>
      <c r="C10" s="2" t="s">
        <v>5</v>
      </c>
      <c r="D10" s="2" t="s">
        <v>10</v>
      </c>
      <c r="E10" s="2" t="s">
        <v>11</v>
      </c>
      <c r="F10" s="2" t="s">
        <v>12</v>
      </c>
    </row>
    <row r="11" spans="1:6" x14ac:dyDescent="0.25">
      <c r="A11">
        <v>0</v>
      </c>
      <c r="B11">
        <v>0</v>
      </c>
      <c r="C11">
        <f>F4+E6</f>
        <v>18000000</v>
      </c>
      <c r="D11">
        <f>B11/1.12^A11</f>
        <v>0</v>
      </c>
      <c r="E11">
        <f>C11/1.12^A11</f>
        <v>18000000</v>
      </c>
      <c r="F11">
        <f>B11-C11</f>
        <v>-18000000</v>
      </c>
    </row>
    <row r="12" spans="1:6" x14ac:dyDescent="0.25">
      <c r="A12">
        <f>A11+1</f>
        <v>1</v>
      </c>
      <c r="B12">
        <f>B3*B2*B1+B7</f>
        <v>6225000</v>
      </c>
      <c r="C12">
        <v>1114020</v>
      </c>
      <c r="D12">
        <f t="shared" ref="D12:D31" si="0">B12/1.12^A12</f>
        <v>5558035.7142857136</v>
      </c>
      <c r="E12">
        <f t="shared" ref="E12:E31" si="1">C12/1.12^A12</f>
        <v>994660.7142857142</v>
      </c>
      <c r="F12">
        <f t="shared" ref="F12:F31" si="2">B12-C12</f>
        <v>5110980</v>
      </c>
    </row>
    <row r="13" spans="1:6" x14ac:dyDescent="0.25">
      <c r="A13">
        <f t="shared" ref="A13:A30" si="3">A12+1</f>
        <v>2</v>
      </c>
      <c r="B13">
        <f>$B$12</f>
        <v>6225000</v>
      </c>
      <c r="C13">
        <v>1114020</v>
      </c>
      <c r="D13">
        <f t="shared" si="0"/>
        <v>4962531.8877551015</v>
      </c>
      <c r="E13">
        <f t="shared" si="1"/>
        <v>888089.92346938758</v>
      </c>
      <c r="F13">
        <f t="shared" si="2"/>
        <v>5110980</v>
      </c>
    </row>
    <row r="14" spans="1:6" x14ac:dyDescent="0.25">
      <c r="A14">
        <f t="shared" si="3"/>
        <v>3</v>
      </c>
      <c r="B14">
        <f t="shared" ref="B14:B31" si="4">$B$12</f>
        <v>6225000</v>
      </c>
      <c r="C14">
        <v>1114020</v>
      </c>
      <c r="D14">
        <f t="shared" si="0"/>
        <v>4430832.0426384825</v>
      </c>
      <c r="E14">
        <f t="shared" si="1"/>
        <v>792937.431669096</v>
      </c>
      <c r="F14">
        <f t="shared" si="2"/>
        <v>5110980</v>
      </c>
    </row>
    <row r="15" spans="1:6" x14ac:dyDescent="0.25">
      <c r="A15">
        <f t="shared" si="3"/>
        <v>4</v>
      </c>
      <c r="B15">
        <f t="shared" si="4"/>
        <v>6225000</v>
      </c>
      <c r="C15">
        <v>1114020</v>
      </c>
      <c r="D15">
        <f t="shared" si="0"/>
        <v>3956100.0380700738</v>
      </c>
      <c r="E15">
        <f t="shared" si="1"/>
        <v>707979.84970455</v>
      </c>
      <c r="F15">
        <f t="shared" si="2"/>
        <v>5110980</v>
      </c>
    </row>
    <row r="16" spans="1:6" x14ac:dyDescent="0.25">
      <c r="A16">
        <f t="shared" si="3"/>
        <v>5</v>
      </c>
      <c r="B16">
        <f t="shared" si="4"/>
        <v>6225000</v>
      </c>
      <c r="C16">
        <v>1114020</v>
      </c>
      <c r="D16">
        <f t="shared" si="0"/>
        <v>3532232.1768482802</v>
      </c>
      <c r="E16">
        <f t="shared" si="1"/>
        <v>632124.86580763396</v>
      </c>
      <c r="F16">
        <f t="shared" si="2"/>
        <v>5110980</v>
      </c>
    </row>
    <row r="17" spans="1:6" x14ac:dyDescent="0.25">
      <c r="A17">
        <f t="shared" si="3"/>
        <v>6</v>
      </c>
      <c r="B17">
        <f t="shared" si="4"/>
        <v>6225000</v>
      </c>
      <c r="C17">
        <v>1114020</v>
      </c>
      <c r="D17">
        <f t="shared" si="0"/>
        <v>3153778.7293288214</v>
      </c>
      <c r="E17">
        <f t="shared" si="1"/>
        <v>564397.20161395881</v>
      </c>
      <c r="F17">
        <f t="shared" si="2"/>
        <v>5110980</v>
      </c>
    </row>
    <row r="18" spans="1:6" x14ac:dyDescent="0.25">
      <c r="A18">
        <f t="shared" si="3"/>
        <v>7</v>
      </c>
      <c r="B18">
        <f t="shared" si="4"/>
        <v>6225000</v>
      </c>
      <c r="C18">
        <v>1114020</v>
      </c>
      <c r="D18">
        <f t="shared" si="0"/>
        <v>2815873.8654721617</v>
      </c>
      <c r="E18">
        <f t="shared" si="1"/>
        <v>503926.07286960603</v>
      </c>
      <c r="F18">
        <f t="shared" si="2"/>
        <v>5110980</v>
      </c>
    </row>
    <row r="19" spans="1:6" x14ac:dyDescent="0.25">
      <c r="A19">
        <f t="shared" si="3"/>
        <v>8</v>
      </c>
      <c r="B19">
        <f t="shared" si="4"/>
        <v>6225000</v>
      </c>
      <c r="C19">
        <v>1114020</v>
      </c>
      <c r="D19">
        <f t="shared" si="0"/>
        <v>2514173.0941715729</v>
      </c>
      <c r="E19">
        <f t="shared" si="1"/>
        <v>449933.99363357679</v>
      </c>
      <c r="F19">
        <f t="shared" si="2"/>
        <v>5110980</v>
      </c>
    </row>
    <row r="20" spans="1:6" x14ac:dyDescent="0.25">
      <c r="A20">
        <f t="shared" si="3"/>
        <v>9</v>
      </c>
      <c r="B20">
        <f t="shared" si="4"/>
        <v>6225000</v>
      </c>
      <c r="C20">
        <v>1114020</v>
      </c>
      <c r="D20">
        <f t="shared" si="0"/>
        <v>2244797.4055103329</v>
      </c>
      <c r="E20">
        <f t="shared" si="1"/>
        <v>401726.78002997924</v>
      </c>
      <c r="F20">
        <f t="shared" si="2"/>
        <v>5110980</v>
      </c>
    </row>
    <row r="21" spans="1:6" x14ac:dyDescent="0.25">
      <c r="A21">
        <f t="shared" si="3"/>
        <v>10</v>
      </c>
      <c r="B21">
        <f t="shared" si="4"/>
        <v>6225000</v>
      </c>
      <c r="C21">
        <v>1114020</v>
      </c>
      <c r="D21">
        <f t="shared" si="0"/>
        <v>2004283.3977770826</v>
      </c>
      <c r="E21">
        <f t="shared" si="1"/>
        <v>358684.62502676714</v>
      </c>
      <c r="F21">
        <f t="shared" si="2"/>
        <v>5110980</v>
      </c>
    </row>
    <row r="22" spans="1:6" x14ac:dyDescent="0.25">
      <c r="A22">
        <f t="shared" si="3"/>
        <v>11</v>
      </c>
      <c r="B22">
        <f t="shared" si="4"/>
        <v>6225000</v>
      </c>
      <c r="C22">
        <v>1114020</v>
      </c>
      <c r="D22">
        <f t="shared" si="0"/>
        <v>1789538.7480152522</v>
      </c>
      <c r="E22">
        <f t="shared" si="1"/>
        <v>320254.12948818493</v>
      </c>
      <c r="F22">
        <f t="shared" si="2"/>
        <v>5110980</v>
      </c>
    </row>
    <row r="23" spans="1:6" x14ac:dyDescent="0.25">
      <c r="A23">
        <f t="shared" si="3"/>
        <v>12</v>
      </c>
      <c r="B23">
        <f t="shared" si="4"/>
        <v>6225000</v>
      </c>
      <c r="C23">
        <v>1114020</v>
      </c>
      <c r="D23">
        <f t="shared" si="0"/>
        <v>1597802.4535850466</v>
      </c>
      <c r="E23">
        <f t="shared" si="1"/>
        <v>285941.18704302225</v>
      </c>
      <c r="F23">
        <f t="shared" si="2"/>
        <v>5110980</v>
      </c>
    </row>
    <row r="24" spans="1:6" x14ac:dyDescent="0.25">
      <c r="A24">
        <f t="shared" si="3"/>
        <v>13</v>
      </c>
      <c r="B24">
        <f t="shared" si="4"/>
        <v>6225000</v>
      </c>
      <c r="C24">
        <v>1114020</v>
      </c>
      <c r="D24">
        <f t="shared" si="0"/>
        <v>1426609.333558077</v>
      </c>
      <c r="E24">
        <f t="shared" si="1"/>
        <v>255304.6312884127</v>
      </c>
      <c r="F24">
        <f t="shared" si="2"/>
        <v>5110980</v>
      </c>
    </row>
    <row r="25" spans="1:6" x14ac:dyDescent="0.25">
      <c r="A25">
        <f t="shared" si="3"/>
        <v>14</v>
      </c>
      <c r="B25">
        <f t="shared" si="4"/>
        <v>6225000</v>
      </c>
      <c r="C25">
        <v>1114020</v>
      </c>
      <c r="D25">
        <f t="shared" si="0"/>
        <v>1273758.3335339974</v>
      </c>
      <c r="E25">
        <f t="shared" si="1"/>
        <v>227950.56365036845</v>
      </c>
      <c r="F25">
        <f t="shared" si="2"/>
        <v>5110980</v>
      </c>
    </row>
    <row r="26" spans="1:6" x14ac:dyDescent="0.25">
      <c r="A26">
        <f t="shared" si="3"/>
        <v>15</v>
      </c>
      <c r="B26">
        <f t="shared" si="4"/>
        <v>6225000</v>
      </c>
      <c r="C26">
        <v>1114020</v>
      </c>
      <c r="D26">
        <f t="shared" si="0"/>
        <v>1137284.2263696406</v>
      </c>
      <c r="E26">
        <f t="shared" si="1"/>
        <v>203527.2889735433</v>
      </c>
      <c r="F26">
        <f t="shared" si="2"/>
        <v>5110980</v>
      </c>
    </row>
    <row r="27" spans="1:6" x14ac:dyDescent="0.25">
      <c r="A27">
        <f t="shared" si="3"/>
        <v>16</v>
      </c>
      <c r="B27">
        <f t="shared" si="4"/>
        <v>6225000</v>
      </c>
      <c r="C27">
        <v>1114020</v>
      </c>
      <c r="D27">
        <f t="shared" si="0"/>
        <v>1015432.3449728931</v>
      </c>
      <c r="E27">
        <f t="shared" si="1"/>
        <v>181720.79372637789</v>
      </c>
      <c r="F27">
        <f t="shared" si="2"/>
        <v>5110980</v>
      </c>
    </row>
    <row r="28" spans="1:6" x14ac:dyDescent="0.25">
      <c r="A28">
        <f t="shared" si="3"/>
        <v>17</v>
      </c>
      <c r="B28">
        <f t="shared" si="4"/>
        <v>6225000</v>
      </c>
      <c r="C28">
        <v>1114020</v>
      </c>
      <c r="D28">
        <f t="shared" si="0"/>
        <v>906636.02229722589</v>
      </c>
      <c r="E28">
        <f t="shared" si="1"/>
        <v>162250.70868426596</v>
      </c>
      <c r="F28">
        <f t="shared" si="2"/>
        <v>5110980</v>
      </c>
    </row>
    <row r="29" spans="1:6" x14ac:dyDescent="0.25">
      <c r="A29">
        <f t="shared" si="3"/>
        <v>18</v>
      </c>
      <c r="B29">
        <f t="shared" si="4"/>
        <v>6225000</v>
      </c>
      <c r="C29">
        <v>1114020</v>
      </c>
      <c r="D29">
        <f t="shared" si="0"/>
        <v>809496.44847966591</v>
      </c>
      <c r="E29">
        <f t="shared" si="1"/>
        <v>144866.70418238032</v>
      </c>
      <c r="F29">
        <f t="shared" si="2"/>
        <v>5110980</v>
      </c>
    </row>
    <row r="30" spans="1:6" x14ac:dyDescent="0.25">
      <c r="A30">
        <f t="shared" si="3"/>
        <v>19</v>
      </c>
      <c r="B30">
        <f t="shared" si="4"/>
        <v>6225000</v>
      </c>
      <c r="C30">
        <v>1114020</v>
      </c>
      <c r="D30">
        <f t="shared" si="0"/>
        <v>722764.68614255881</v>
      </c>
      <c r="E30">
        <f t="shared" si="1"/>
        <v>129345.27159141099</v>
      </c>
      <c r="F30">
        <f t="shared" si="2"/>
        <v>5110980</v>
      </c>
    </row>
    <row r="31" spans="1:6" x14ac:dyDescent="0.25">
      <c r="A31">
        <v>20</v>
      </c>
      <c r="B31">
        <f t="shared" si="4"/>
        <v>6225000</v>
      </c>
      <c r="C31">
        <v>1114020</v>
      </c>
      <c r="D31">
        <f t="shared" si="0"/>
        <v>645325.61262728472</v>
      </c>
      <c r="E31">
        <f t="shared" si="1"/>
        <v>115486.84963518838</v>
      </c>
      <c r="F31">
        <f t="shared" si="2"/>
        <v>5110980</v>
      </c>
    </row>
    <row r="32" spans="1:6" x14ac:dyDescent="0.25">
      <c r="A32" t="s">
        <v>9</v>
      </c>
      <c r="D32" s="2">
        <f>SUM(D11:D30)</f>
        <v>45851960.948811978</v>
      </c>
      <c r="E32" s="2">
        <f>SUM(E11:E30)</f>
        <v>26205622.736738231</v>
      </c>
    </row>
    <row r="33" spans="4:5" x14ac:dyDescent="0.25">
      <c r="D33" s="2" t="s">
        <v>47</v>
      </c>
      <c r="E33" s="2">
        <f>D32-E32</f>
        <v>19646338.212073747</v>
      </c>
    </row>
    <row r="34" spans="4:5" x14ac:dyDescent="0.25">
      <c r="D34" s="2" t="s">
        <v>13</v>
      </c>
      <c r="E34" s="2">
        <f>D32/E32</f>
        <v>1.7496993454206726</v>
      </c>
    </row>
    <row r="35" spans="4:5" x14ac:dyDescent="0.25">
      <c r="D35" s="2" t="s">
        <v>14</v>
      </c>
      <c r="E35" s="3">
        <f>IRR(F11:F30)</f>
        <v>0.28138890666903671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D1" workbookViewId="0">
      <selection activeCell="F10" sqref="F10"/>
    </sheetView>
  </sheetViews>
  <sheetFormatPr baseColWidth="10" defaultColWidth="9.140625" defaultRowHeight="15" x14ac:dyDescent="0.25"/>
  <cols>
    <col min="1" max="1" width="52.5703125" customWidth="1"/>
    <col min="2" max="2" width="30.5703125" customWidth="1"/>
    <col min="3" max="3" width="24" customWidth="1"/>
    <col min="4" max="4" width="30" customWidth="1"/>
    <col min="5" max="5" width="25.7109375" customWidth="1"/>
    <col min="6" max="6" width="19.5703125" customWidth="1"/>
    <col min="7" max="7" width="21.28515625" customWidth="1"/>
    <col min="8" max="8" width="22.5703125" customWidth="1"/>
  </cols>
  <sheetData>
    <row r="1" spans="1:9" x14ac:dyDescent="0.25">
      <c r="D1" t="s">
        <v>41</v>
      </c>
      <c r="E1">
        <v>0.12</v>
      </c>
      <c r="F1" t="s">
        <v>43</v>
      </c>
      <c r="G1" t="s">
        <v>5</v>
      </c>
      <c r="H1">
        <v>6650000</v>
      </c>
      <c r="I1" t="s">
        <v>21</v>
      </c>
    </row>
    <row r="2" spans="1:9" x14ac:dyDescent="0.25">
      <c r="A2" t="s">
        <v>23</v>
      </c>
      <c r="B2">
        <f>E6</f>
        <v>35335002.252690516</v>
      </c>
      <c r="C2" t="s">
        <v>32</v>
      </c>
      <c r="D2" t="s">
        <v>44</v>
      </c>
      <c r="E2">
        <v>102.78</v>
      </c>
      <c r="F2" t="s">
        <v>42</v>
      </c>
      <c r="G2" t="s">
        <v>56</v>
      </c>
      <c r="H2">
        <f>3500000+3500000</f>
        <v>7000000</v>
      </c>
    </row>
    <row r="3" spans="1:9" x14ac:dyDescent="0.25">
      <c r="A3" t="s">
        <v>27</v>
      </c>
      <c r="B3" s="4">
        <f>Total!B40</f>
        <v>2.5000000000000001E-3</v>
      </c>
      <c r="C3" t="s">
        <v>33</v>
      </c>
      <c r="D3" t="s">
        <v>40</v>
      </c>
      <c r="E3">
        <v>403122200000</v>
      </c>
      <c r="F3" t="s">
        <v>20</v>
      </c>
      <c r="G3" t="s">
        <v>52</v>
      </c>
      <c r="H3">
        <v>500000000</v>
      </c>
    </row>
    <row r="4" spans="1:9" x14ac:dyDescent="0.25">
      <c r="A4" t="s">
        <v>28</v>
      </c>
      <c r="B4">
        <f>B2*B3</f>
        <v>88337.505631726293</v>
      </c>
      <c r="E4">
        <f>E3/E2</f>
        <v>3922185250.0486474</v>
      </c>
      <c r="F4" t="s">
        <v>21</v>
      </c>
      <c r="G4" t="s">
        <v>53</v>
      </c>
      <c r="H4" s="1">
        <v>0.01</v>
      </c>
    </row>
    <row r="5" spans="1:9" x14ac:dyDescent="0.25">
      <c r="A5" t="s">
        <v>29</v>
      </c>
      <c r="B5">
        <v>31238</v>
      </c>
      <c r="C5" t="s">
        <v>32</v>
      </c>
      <c r="D5" t="s">
        <v>46</v>
      </c>
      <c r="E5">
        <v>111</v>
      </c>
      <c r="F5">
        <v>2012</v>
      </c>
      <c r="G5" t="s">
        <v>55</v>
      </c>
      <c r="H5" s="1">
        <v>0.25</v>
      </c>
    </row>
    <row r="6" spans="1:9" x14ac:dyDescent="0.25">
      <c r="A6" t="s">
        <v>30</v>
      </c>
      <c r="B6">
        <f>B4-B5</f>
        <v>57099.505631726293</v>
      </c>
      <c r="D6" t="s">
        <v>22</v>
      </c>
      <c r="E6">
        <f>E4/E5</f>
        <v>35335002.252690516</v>
      </c>
      <c r="G6" t="s">
        <v>54</v>
      </c>
      <c r="H6">
        <f>H3*H4*H5</f>
        <v>1250000</v>
      </c>
    </row>
    <row r="7" spans="1:9" x14ac:dyDescent="0.25">
      <c r="E7">
        <v>150</v>
      </c>
      <c r="F7">
        <v>2015</v>
      </c>
    </row>
    <row r="9" spans="1:9" x14ac:dyDescent="0.25">
      <c r="A9" s="2" t="s">
        <v>31</v>
      </c>
      <c r="B9" s="2" t="s">
        <v>3</v>
      </c>
      <c r="C9" s="2" t="s">
        <v>25</v>
      </c>
      <c r="D9" s="2" t="s">
        <v>26</v>
      </c>
      <c r="E9" s="2" t="s">
        <v>24</v>
      </c>
      <c r="F9" s="2" t="s">
        <v>5</v>
      </c>
      <c r="G9" s="2" t="s">
        <v>12</v>
      </c>
    </row>
    <row r="10" spans="1:9" x14ac:dyDescent="0.25">
      <c r="A10">
        <v>0</v>
      </c>
      <c r="B10">
        <v>2013</v>
      </c>
      <c r="C10">
        <v>13</v>
      </c>
      <c r="D10">
        <f>C10*$B$6+$H$6</f>
        <v>1992293.5732124418</v>
      </c>
      <c r="E10">
        <f>D10/(1+$E$1)^A10</f>
        <v>1992293.5732124418</v>
      </c>
      <c r="F10">
        <f>H1+H2</f>
        <v>13650000</v>
      </c>
      <c r="G10">
        <f>D10-F10</f>
        <v>-11657706.426787559</v>
      </c>
    </row>
    <row r="11" spans="1:9" x14ac:dyDescent="0.25">
      <c r="A11">
        <f>A10+1</f>
        <v>1</v>
      </c>
      <c r="B11">
        <f>B10+1</f>
        <v>2014</v>
      </c>
      <c r="C11">
        <v>26</v>
      </c>
      <c r="D11">
        <f>C11*$B$6+$H$6</f>
        <v>2734587.1464248835</v>
      </c>
      <c r="E11">
        <f t="shared" ref="E11:E30" si="0">D11/(1+$E$1)^A11</f>
        <v>2441595.6664507887</v>
      </c>
      <c r="F11">
        <v>0</v>
      </c>
      <c r="G11">
        <f t="shared" ref="G11:G30" si="1">D11-F11</f>
        <v>2734587.1464248835</v>
      </c>
    </row>
    <row r="12" spans="1:9" x14ac:dyDescent="0.25">
      <c r="A12">
        <f t="shared" ref="A12:B21" si="2">A11+1</f>
        <v>2</v>
      </c>
      <c r="B12">
        <f t="shared" si="2"/>
        <v>2015</v>
      </c>
      <c r="C12">
        <v>39</v>
      </c>
      <c r="D12">
        <f t="shared" ref="D12:D30" si="3">C12*$B$6+$H$6</f>
        <v>3476880.7196373255</v>
      </c>
      <c r="E12">
        <f t="shared" si="0"/>
        <v>2771748.0226700613</v>
      </c>
      <c r="F12">
        <v>0</v>
      </c>
      <c r="G12">
        <f t="shared" si="1"/>
        <v>3476880.7196373255</v>
      </c>
    </row>
    <row r="13" spans="1:9" x14ac:dyDescent="0.25">
      <c r="A13">
        <f t="shared" si="2"/>
        <v>3</v>
      </c>
      <c r="B13">
        <f t="shared" si="2"/>
        <v>2016</v>
      </c>
      <c r="C13">
        <v>39</v>
      </c>
      <c r="D13">
        <f t="shared" si="3"/>
        <v>3476880.7196373255</v>
      </c>
      <c r="E13">
        <f t="shared" si="0"/>
        <v>2474775.020241126</v>
      </c>
      <c r="F13">
        <v>0</v>
      </c>
      <c r="G13">
        <f t="shared" si="1"/>
        <v>3476880.7196373255</v>
      </c>
    </row>
    <row r="14" spans="1:9" x14ac:dyDescent="0.25">
      <c r="A14">
        <f t="shared" si="2"/>
        <v>4</v>
      </c>
      <c r="B14">
        <f t="shared" si="2"/>
        <v>2017</v>
      </c>
      <c r="C14">
        <v>39</v>
      </c>
      <c r="D14">
        <f t="shared" si="3"/>
        <v>3476880.7196373255</v>
      </c>
      <c r="E14">
        <f t="shared" si="0"/>
        <v>2209620.5537867197</v>
      </c>
      <c r="F14">
        <v>0</v>
      </c>
      <c r="G14">
        <f t="shared" si="1"/>
        <v>3476880.7196373255</v>
      </c>
    </row>
    <row r="15" spans="1:9" x14ac:dyDescent="0.25">
      <c r="A15">
        <f t="shared" si="2"/>
        <v>5</v>
      </c>
      <c r="B15">
        <f t="shared" si="2"/>
        <v>2018</v>
      </c>
      <c r="C15">
        <v>39</v>
      </c>
      <c r="D15">
        <f t="shared" si="3"/>
        <v>3476880.7196373255</v>
      </c>
      <c r="E15">
        <f t="shared" si="0"/>
        <v>1972875.4944524281</v>
      </c>
      <c r="F15">
        <v>0</v>
      </c>
      <c r="G15">
        <f t="shared" si="1"/>
        <v>3476880.7196373255</v>
      </c>
    </row>
    <row r="16" spans="1:9" x14ac:dyDescent="0.25">
      <c r="A16">
        <f t="shared" si="2"/>
        <v>6</v>
      </c>
      <c r="B16">
        <f t="shared" si="2"/>
        <v>2019</v>
      </c>
      <c r="C16">
        <v>39</v>
      </c>
      <c r="D16">
        <f t="shared" si="3"/>
        <v>3476880.7196373255</v>
      </c>
      <c r="E16">
        <f t="shared" si="0"/>
        <v>1761495.9771896678</v>
      </c>
      <c r="F16">
        <v>0</v>
      </c>
      <c r="G16">
        <f t="shared" si="1"/>
        <v>3476880.7196373255</v>
      </c>
    </row>
    <row r="17" spans="1:7" x14ac:dyDescent="0.25">
      <c r="A17">
        <f t="shared" si="2"/>
        <v>7</v>
      </c>
      <c r="B17">
        <f t="shared" si="2"/>
        <v>2020</v>
      </c>
      <c r="C17">
        <v>39</v>
      </c>
      <c r="D17">
        <f t="shared" si="3"/>
        <v>3476880.7196373255</v>
      </c>
      <c r="E17">
        <f t="shared" si="0"/>
        <v>1572764.2653479176</v>
      </c>
      <c r="F17">
        <v>0</v>
      </c>
      <c r="G17">
        <f t="shared" si="1"/>
        <v>3476880.7196373255</v>
      </c>
    </row>
    <row r="18" spans="1:7" x14ac:dyDescent="0.25">
      <c r="A18">
        <f t="shared" si="2"/>
        <v>8</v>
      </c>
      <c r="B18">
        <f t="shared" si="2"/>
        <v>2021</v>
      </c>
      <c r="C18">
        <v>39</v>
      </c>
      <c r="D18">
        <f t="shared" si="3"/>
        <v>3476880.7196373255</v>
      </c>
      <c r="E18">
        <f t="shared" si="0"/>
        <v>1404253.8083463549</v>
      </c>
      <c r="F18">
        <v>0</v>
      </c>
      <c r="G18">
        <f t="shared" si="1"/>
        <v>3476880.7196373255</v>
      </c>
    </row>
    <row r="19" spans="1:7" x14ac:dyDescent="0.25">
      <c r="A19">
        <f t="shared" si="2"/>
        <v>9</v>
      </c>
      <c r="B19">
        <f t="shared" si="2"/>
        <v>2022</v>
      </c>
      <c r="C19">
        <v>39</v>
      </c>
      <c r="D19">
        <f t="shared" si="3"/>
        <v>3476880.7196373255</v>
      </c>
      <c r="E19">
        <f t="shared" si="0"/>
        <v>1253798.0431663883</v>
      </c>
      <c r="F19">
        <v>0</v>
      </c>
      <c r="G19">
        <f t="shared" si="1"/>
        <v>3476880.7196373255</v>
      </c>
    </row>
    <row r="20" spans="1:7" x14ac:dyDescent="0.25">
      <c r="A20">
        <f t="shared" si="2"/>
        <v>10</v>
      </c>
      <c r="B20">
        <f t="shared" ref="B20" si="4">B19+1</f>
        <v>2023</v>
      </c>
      <c r="C20">
        <v>39</v>
      </c>
      <c r="D20">
        <f t="shared" si="3"/>
        <v>3476880.7196373255</v>
      </c>
      <c r="E20">
        <f t="shared" si="0"/>
        <v>1119462.538541418</v>
      </c>
      <c r="F20">
        <v>0</v>
      </c>
      <c r="G20">
        <f t="shared" si="1"/>
        <v>3476880.7196373255</v>
      </c>
    </row>
    <row r="21" spans="1:7" x14ac:dyDescent="0.25">
      <c r="A21">
        <f t="shared" si="2"/>
        <v>11</v>
      </c>
      <c r="B21">
        <f t="shared" ref="B21" si="5">B20+1</f>
        <v>2024</v>
      </c>
      <c r="C21">
        <v>39</v>
      </c>
      <c r="D21">
        <f t="shared" si="3"/>
        <v>3476880.7196373255</v>
      </c>
      <c r="E21">
        <f t="shared" si="0"/>
        <v>999520.12369769451</v>
      </c>
      <c r="F21">
        <v>0</v>
      </c>
      <c r="G21">
        <f t="shared" si="1"/>
        <v>3476880.7196373255</v>
      </c>
    </row>
    <row r="22" spans="1:7" x14ac:dyDescent="0.25">
      <c r="A22">
        <f t="shared" ref="A22:B22" si="6">A21+1</f>
        <v>12</v>
      </c>
      <c r="B22">
        <f t="shared" si="6"/>
        <v>2025</v>
      </c>
      <c r="C22">
        <v>39</v>
      </c>
      <c r="D22">
        <f t="shared" si="3"/>
        <v>3476880.7196373255</v>
      </c>
      <c r="E22">
        <f t="shared" si="0"/>
        <v>892428.68187294155</v>
      </c>
      <c r="F22">
        <v>0</v>
      </c>
      <c r="G22">
        <f t="shared" si="1"/>
        <v>3476880.7196373255</v>
      </c>
    </row>
    <row r="23" spans="1:7" x14ac:dyDescent="0.25">
      <c r="A23">
        <f t="shared" ref="A23:B23" si="7">A22+1</f>
        <v>13</v>
      </c>
      <c r="B23">
        <f t="shared" si="7"/>
        <v>2026</v>
      </c>
      <c r="C23">
        <v>39</v>
      </c>
      <c r="D23">
        <f t="shared" si="3"/>
        <v>3476880.7196373255</v>
      </c>
      <c r="E23">
        <f t="shared" si="0"/>
        <v>796811.32310084056</v>
      </c>
      <c r="F23">
        <v>0</v>
      </c>
      <c r="G23">
        <f t="shared" si="1"/>
        <v>3476880.7196373255</v>
      </c>
    </row>
    <row r="24" spans="1:7" x14ac:dyDescent="0.25">
      <c r="A24">
        <f t="shared" ref="A24:B24" si="8">A23+1</f>
        <v>14</v>
      </c>
      <c r="B24">
        <f t="shared" si="8"/>
        <v>2027</v>
      </c>
      <c r="C24">
        <v>39</v>
      </c>
      <c r="D24">
        <f t="shared" si="3"/>
        <v>3476880.7196373255</v>
      </c>
      <c r="E24">
        <f t="shared" si="0"/>
        <v>711438.6813400361</v>
      </c>
      <c r="F24">
        <v>0</v>
      </c>
      <c r="G24">
        <f t="shared" si="1"/>
        <v>3476880.7196373255</v>
      </c>
    </row>
    <row r="25" spans="1:7" x14ac:dyDescent="0.25">
      <c r="A25">
        <f t="shared" ref="A25:B25" si="9">A24+1</f>
        <v>15</v>
      </c>
      <c r="B25">
        <f t="shared" si="9"/>
        <v>2028</v>
      </c>
      <c r="C25">
        <v>39</v>
      </c>
      <c r="D25">
        <f t="shared" si="3"/>
        <v>3476880.7196373255</v>
      </c>
      <c r="E25">
        <f t="shared" si="0"/>
        <v>635213.10833931807</v>
      </c>
      <c r="F25">
        <v>0</v>
      </c>
      <c r="G25">
        <f t="shared" si="1"/>
        <v>3476880.7196373255</v>
      </c>
    </row>
    <row r="26" spans="1:7" x14ac:dyDescent="0.25">
      <c r="A26">
        <f t="shared" ref="A26:B26" si="10">A25+1</f>
        <v>16</v>
      </c>
      <c r="B26">
        <f t="shared" si="10"/>
        <v>2029</v>
      </c>
      <c r="C26">
        <v>39</v>
      </c>
      <c r="D26">
        <f t="shared" si="3"/>
        <v>3476880.7196373255</v>
      </c>
      <c r="E26">
        <f t="shared" si="0"/>
        <v>567154.56101724808</v>
      </c>
      <c r="F26">
        <v>0</v>
      </c>
      <c r="G26">
        <f t="shared" si="1"/>
        <v>3476880.7196373255</v>
      </c>
    </row>
    <row r="27" spans="1:7" x14ac:dyDescent="0.25">
      <c r="A27">
        <f t="shared" ref="A27:B27" si="11">A26+1</f>
        <v>17</v>
      </c>
      <c r="B27">
        <f t="shared" si="11"/>
        <v>2030</v>
      </c>
      <c r="C27">
        <v>39</v>
      </c>
      <c r="D27">
        <f t="shared" si="3"/>
        <v>3476880.7196373255</v>
      </c>
      <c r="E27">
        <f t="shared" si="0"/>
        <v>506388.00090825721</v>
      </c>
      <c r="F27">
        <v>0</v>
      </c>
      <c r="G27">
        <f t="shared" si="1"/>
        <v>3476880.7196373255</v>
      </c>
    </row>
    <row r="28" spans="1:7" x14ac:dyDescent="0.25">
      <c r="A28">
        <f t="shared" ref="A28:B28" si="12">A27+1</f>
        <v>18</v>
      </c>
      <c r="B28">
        <f t="shared" si="12"/>
        <v>2031</v>
      </c>
      <c r="C28">
        <v>39</v>
      </c>
      <c r="D28">
        <f t="shared" si="3"/>
        <v>3476880.7196373255</v>
      </c>
      <c r="E28">
        <f t="shared" si="0"/>
        <v>452132.14366808673</v>
      </c>
      <c r="F28">
        <v>0</v>
      </c>
      <c r="G28">
        <f t="shared" si="1"/>
        <v>3476880.7196373255</v>
      </c>
    </row>
    <row r="29" spans="1:7" x14ac:dyDescent="0.25">
      <c r="A29">
        <f t="shared" ref="A29:B29" si="13">A28+1</f>
        <v>19</v>
      </c>
      <c r="B29">
        <f t="shared" si="13"/>
        <v>2032</v>
      </c>
      <c r="C29">
        <v>39</v>
      </c>
      <c r="D29">
        <f t="shared" si="3"/>
        <v>3476880.7196373255</v>
      </c>
      <c r="E29">
        <f t="shared" si="0"/>
        <v>403689.41398936312</v>
      </c>
      <c r="F29">
        <v>0</v>
      </c>
      <c r="G29">
        <f t="shared" si="1"/>
        <v>3476880.7196373255</v>
      </c>
    </row>
    <row r="30" spans="1:7" x14ac:dyDescent="0.25">
      <c r="A30">
        <f t="shared" ref="A30:B30" si="14">A29+1</f>
        <v>20</v>
      </c>
      <c r="B30">
        <f t="shared" si="14"/>
        <v>2033</v>
      </c>
      <c r="C30">
        <v>39</v>
      </c>
      <c r="D30">
        <f t="shared" si="3"/>
        <v>3476880.7196373255</v>
      </c>
      <c r="E30">
        <f t="shared" si="0"/>
        <v>360436.97677621711</v>
      </c>
      <c r="F30">
        <v>0</v>
      </c>
      <c r="G30">
        <f t="shared" si="1"/>
        <v>3476880.7196373255</v>
      </c>
    </row>
    <row r="31" spans="1:7" x14ac:dyDescent="0.25">
      <c r="A31" t="s">
        <v>9</v>
      </c>
      <c r="D31" s="2">
        <f>SUM(D10:D30)</f>
        <v>70787614.392746523</v>
      </c>
      <c r="E31" s="2">
        <f>SUM(E10:E30)</f>
        <v>27299895.978115302</v>
      </c>
      <c r="F31" s="2">
        <f>SUM(F10,F30)</f>
        <v>13650000</v>
      </c>
    </row>
    <row r="34" spans="5:6" x14ac:dyDescent="0.25">
      <c r="E34" s="2" t="s">
        <v>47</v>
      </c>
      <c r="F34" s="2">
        <f>E31-F31</f>
        <v>13649895.978115302</v>
      </c>
    </row>
    <row r="35" spans="5:6" x14ac:dyDescent="0.25">
      <c r="E35" s="2" t="s">
        <v>34</v>
      </c>
      <c r="F35" s="2">
        <f>E31/F31</f>
        <v>1.9999923793491063</v>
      </c>
    </row>
    <row r="36" spans="5:6" x14ac:dyDescent="0.25">
      <c r="E36" s="2" t="s">
        <v>14</v>
      </c>
      <c r="F36" s="3">
        <f>IRR(G10:G30)</f>
        <v>0.28216599764670414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1AFE9C39CC06E4CA5D9C3984560DA88" ma:contentTypeVersion="0" ma:contentTypeDescription="A content type to manage public (operations) IDB documents" ma:contentTypeScope="" ma:versionID="408395219fad92843872dc692cab120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715504bedee01fe1cafbd7d595838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abfbde5-068d-4f6b-ad92-5c0ced9bc7cd}" ma:internalName="TaxCatchAll" ma:showField="CatchAllData" ma:web="edb8aa25-03e6-4ac4-acc1-a0f11093d2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abfbde5-068d-4f6b-ad92-5c0ced9bc7cd}" ma:internalName="TaxCatchAllLabel" ma:readOnly="true" ma:showField="CatchAllDataLabel" ma:web="edb8aa25-03e6-4ac4-acc1-a0f11093d2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IFD/ICS</Division_x0020_or_x0020_Unit>
    <Other_x0020_Author xmlns="9c571b2f-e523-4ab2-ba2e-09e151a03ef4" xsi:nil="true"/>
    <Region xmlns="9c571b2f-e523-4ab2-ba2e-09e151a03ef4" xsi:nil="true"/>
    <IDBDocs_x0020_Number xmlns="9c571b2f-e523-4ab2-ba2e-09e151a03ef4">38176027</IDBDocs_x0020_Number>
    <Document_x0020_Author xmlns="9c571b2f-e523-4ab2-ba2e-09e151a03ef4">von Horoch, Jorge Luis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4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JA-L1046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Proposal&lt;/USER_STAGE&gt;&lt;PD_OBJ_TYPE&gt;0&lt;/PD_OBJ_TYPE&gt;&lt;MAKERECORD&gt;N&lt;/MAKERECORD&gt;&lt;PD_FILEPT_NO&gt;PO-JA-L1046-Anl&lt;/PD_FILEPT_NO&gt;&lt;/Data&gt;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RM-GIP</Webtopic>
    <Identifier xmlns="9c571b2f-e523-4ab2-ba2e-09e151a03ef4">Optional Links TECFILE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A8432A3A-ECBE-4FDB-A874-5BBE04944F6F}"/>
</file>

<file path=customXml/itemProps2.xml><?xml version="1.0" encoding="utf-8"?>
<ds:datastoreItem xmlns:ds="http://schemas.openxmlformats.org/officeDocument/2006/customXml" ds:itemID="{D9854035-09A2-4F56-8D43-5ACA8AF155A3}"/>
</file>

<file path=customXml/itemProps3.xml><?xml version="1.0" encoding="utf-8"?>
<ds:datastoreItem xmlns:ds="http://schemas.openxmlformats.org/officeDocument/2006/customXml" ds:itemID="{4E9C7373-B2DC-401D-9282-3F4097F03D87}"/>
</file>

<file path=customXml/itemProps4.xml><?xml version="1.0" encoding="utf-8"?>
<ds:datastoreItem xmlns:ds="http://schemas.openxmlformats.org/officeDocument/2006/customXml" ds:itemID="{EC47EA5C-FE66-46D5-929A-FBEC3108AE71}"/>
</file>

<file path=customXml/itemProps5.xml><?xml version="1.0" encoding="utf-8"?>
<ds:datastoreItem xmlns:ds="http://schemas.openxmlformats.org/officeDocument/2006/customXml" ds:itemID="{FE047FF7-8D8A-4903-B158-D27AEB0AF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</vt:lpstr>
      <vt:lpstr>HR Soft</vt:lpstr>
      <vt:lpstr>Accountability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Cost-Benefit Calculations for Economic Analysis</dc:title>
  <dc:creator/>
  <dcterms:created xsi:type="dcterms:W3CDTF">2006-09-16T00:00:00Z</dcterms:created>
  <dcterms:modified xsi:type="dcterms:W3CDTF">2013-10-18T00:47:06Z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0x01010046CF21643EE8D14686A648AA6DAD08920021AFE9C39CC06E4CA5D9C3984560DA88</vt:lpwstr>
  </property>
  <property fmtid="{D5CDD505-2E9C-101B-9397-08002B2CF9AE}" pid="5" name="TaxKeywordTaxHTField">
    <vt:lpwstr/>
  </property>
  <property fmtid="{D5CDD505-2E9C-101B-9397-08002B2CF9AE}" pid="6" name="Series Operations IDB">
    <vt:lpwstr>4;#Loan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4;#Loan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5;#Project Preparation, Planning and Design|29ca0c72-1fc4-435f-a09c-28585cb5eac9</vt:lpwstr>
  </property>
</Properties>
</file>