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19035" windowHeight="11580" tabRatio="708"/>
  </bookViews>
  <sheets>
    <sheet name="Plan de Adquisiciones" sheetId="3" r:id="rId1"/>
    <sheet name="Detalle Plan de Adquisiciones" sheetId="1" r:id="rId2"/>
  </sheets>
  <definedNames>
    <definedName name="_xlnm.Print_Area" localSheetId="1">'Detalle Plan de Adquisiciones'!$A$2:$N$2</definedName>
  </definedNames>
  <calcPr calcId="145621"/>
</workbook>
</file>

<file path=xl/calcChain.xml><?xml version="1.0" encoding="utf-8"?>
<calcChain xmlns="http://schemas.openxmlformats.org/spreadsheetml/2006/main">
  <c r="L63" i="1" l="1"/>
  <c r="I62" i="1"/>
  <c r="K63" i="1" s="1"/>
  <c r="I59" i="1"/>
  <c r="S22" i="1" l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48" i="1"/>
  <c r="S36" i="1"/>
  <c r="S37" i="1"/>
  <c r="S38" i="1"/>
  <c r="S39" i="1"/>
  <c r="S40" i="1"/>
  <c r="S41" i="1"/>
  <c r="S42" i="1"/>
  <c r="S43" i="1"/>
  <c r="S35" i="1"/>
  <c r="H48" i="1"/>
  <c r="S51" i="1" l="1"/>
  <c r="C16" i="3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35" i="1"/>
  <c r="P36" i="1"/>
  <c r="P37" i="1"/>
  <c r="P38" i="1"/>
  <c r="P39" i="1"/>
  <c r="P40" i="1"/>
  <c r="P41" i="1"/>
  <c r="P42" i="1"/>
  <c r="P43" i="1"/>
  <c r="P48" i="1"/>
  <c r="C11" i="3"/>
  <c r="Q48" i="1"/>
  <c r="R48" i="1" s="1"/>
  <c r="I42" i="1"/>
  <c r="Q42" i="1" s="1"/>
  <c r="I43" i="1"/>
  <c r="Q43" i="1" s="1"/>
  <c r="I41" i="1"/>
  <c r="Q41" i="1" s="1"/>
  <c r="R41" i="1" s="1"/>
  <c r="I40" i="1"/>
  <c r="Q40" i="1" s="1"/>
  <c r="R40" i="1" s="1"/>
  <c r="I39" i="1"/>
  <c r="Q39" i="1" s="1"/>
  <c r="R39" i="1" s="1"/>
  <c r="I38" i="1"/>
  <c r="Q38" i="1" s="1"/>
  <c r="I37" i="1"/>
  <c r="Q37" i="1" s="1"/>
  <c r="R37" i="1" s="1"/>
  <c r="I36" i="1"/>
  <c r="Q36" i="1" s="1"/>
  <c r="R36" i="1" s="1"/>
  <c r="I35" i="1"/>
  <c r="Q35" i="1" s="1"/>
  <c r="R35" i="1" s="1"/>
  <c r="I7" i="1"/>
  <c r="Q7" i="1" s="1"/>
  <c r="I8" i="1"/>
  <c r="Q8" i="1" s="1"/>
  <c r="I9" i="1"/>
  <c r="Q9" i="1" s="1"/>
  <c r="R9" i="1" s="1"/>
  <c r="I10" i="1"/>
  <c r="Q10" i="1" s="1"/>
  <c r="I11" i="1"/>
  <c r="Q11" i="1" s="1"/>
  <c r="I12" i="1"/>
  <c r="Q12" i="1" s="1"/>
  <c r="I13" i="1"/>
  <c r="Q13" i="1" s="1"/>
  <c r="R13" i="1" s="1"/>
  <c r="I14" i="1"/>
  <c r="Q14" i="1" s="1"/>
  <c r="I15" i="1"/>
  <c r="Q15" i="1" s="1"/>
  <c r="I16" i="1"/>
  <c r="Q16" i="1" s="1"/>
  <c r="I17" i="1"/>
  <c r="Q17" i="1" s="1"/>
  <c r="R17" i="1" s="1"/>
  <c r="I18" i="1"/>
  <c r="Q18" i="1" s="1"/>
  <c r="I19" i="1"/>
  <c r="Q19" i="1" s="1"/>
  <c r="I20" i="1"/>
  <c r="Q20" i="1" s="1"/>
  <c r="I21" i="1"/>
  <c r="Q21" i="1" s="1"/>
  <c r="R21" i="1" s="1"/>
  <c r="I22" i="1"/>
  <c r="Q22" i="1" s="1"/>
  <c r="I6" i="1"/>
  <c r="Q6" i="1" s="1"/>
  <c r="R6" i="1" l="1"/>
  <c r="R19" i="1"/>
  <c r="R15" i="1"/>
  <c r="R11" i="1"/>
  <c r="R7" i="1"/>
  <c r="R38" i="1"/>
  <c r="R43" i="1"/>
  <c r="R22" i="1"/>
  <c r="R20" i="1"/>
  <c r="R18" i="1"/>
  <c r="R16" i="1"/>
  <c r="R14" i="1"/>
  <c r="R10" i="1"/>
  <c r="R8" i="1"/>
  <c r="R42" i="1"/>
  <c r="R12" i="1"/>
  <c r="C26" i="3"/>
  <c r="C19" i="3" s="1"/>
  <c r="C20" i="3" s="1"/>
  <c r="B26" i="3"/>
  <c r="B19" i="3" s="1"/>
  <c r="I25" i="3"/>
  <c r="H25" i="3"/>
  <c r="I24" i="3"/>
  <c r="H24" i="3"/>
  <c r="B20" i="3" l="1"/>
</calcChain>
</file>

<file path=xl/sharedStrings.xml><?xml version="1.0" encoding="utf-8"?>
<sst xmlns="http://schemas.openxmlformats.org/spreadsheetml/2006/main" count="260" uniqueCount="114">
  <si>
    <t>INFORMACIÓN PARA CARGA INICIAL DEL PLAN DE ADQUISICIONES (EN CURSO Y/O ULTIMO PRESENTADO)</t>
  </si>
  <si>
    <t>OBRAS</t>
  </si>
  <si>
    <t>Cantidad de Lotes :</t>
  </si>
  <si>
    <t>Número de Proceso:</t>
  </si>
  <si>
    <t>Monto Estimado, en u$s :</t>
  </si>
  <si>
    <t>Componente Asociado :</t>
  </si>
  <si>
    <t>Comentarios</t>
  </si>
  <si>
    <t>Firma del Contrato</t>
  </si>
  <si>
    <t>Unidad Ejecutora:</t>
  </si>
  <si>
    <t>Actividad:</t>
  </si>
  <si>
    <t>Descripción adicional:</t>
  </si>
  <si>
    <t>Fechas</t>
  </si>
  <si>
    <t>BIENES</t>
  </si>
  <si>
    <t>CONSULTORÍAS FIRMAS</t>
  </si>
  <si>
    <t>Aviso de Expresiones de Interés</t>
  </si>
  <si>
    <t>CONSULTORÍAS INDIVIDUOS</t>
  </si>
  <si>
    <t>Cantidad Estimada de Consultores :</t>
  </si>
  <si>
    <t>No Objeción a los TdR de la Actividad</t>
  </si>
  <si>
    <t>Firma Contrato</t>
  </si>
  <si>
    <t>Licitación Pública Internacional </t>
  </si>
  <si>
    <t>Selección Basada en la Calidad y Costo </t>
  </si>
  <si>
    <t>3CV</t>
  </si>
  <si>
    <t>Aviso Especial de Adquisiciones</t>
  </si>
  <si>
    <t xml:space="preserve">Monto Estimado </t>
  </si>
  <si>
    <t>Ex-Ante</t>
  </si>
  <si>
    <r>
      <t xml:space="preserve">Método de Selección/Adquisición
</t>
    </r>
    <r>
      <rPr>
        <i/>
        <sz val="12"/>
        <color indexed="9"/>
        <rFont val="Arial Narrow"/>
        <family val="2"/>
      </rPr>
      <t>(Seleccionar una de las opciones)</t>
    </r>
    <r>
      <rPr>
        <sz val="12"/>
        <color indexed="9"/>
        <rFont val="Arial Narrow"/>
        <family val="2"/>
      </rPr>
      <t>:</t>
    </r>
  </si>
  <si>
    <r>
      <t xml:space="preserve">Método de Revisión </t>
    </r>
    <r>
      <rPr>
        <i/>
        <sz val="12"/>
        <color indexed="9"/>
        <rFont val="Arial Narrow"/>
        <family val="2"/>
      </rPr>
      <t>(Seleccionar una de las opciones)</t>
    </r>
    <r>
      <rPr>
        <sz val="12"/>
        <color indexed="9"/>
        <rFont val="Arial Narrow"/>
        <family val="2"/>
      </rPr>
      <t>:</t>
    </r>
  </si>
  <si>
    <r>
      <t xml:space="preserve">Método de Adquisición
</t>
    </r>
    <r>
      <rPr>
        <i/>
        <sz val="12"/>
        <color indexed="9"/>
        <rFont val="Arial Narrow"/>
        <family val="2"/>
      </rPr>
      <t>(Seleccionar una de las opciones)</t>
    </r>
    <r>
      <rPr>
        <sz val="12"/>
        <color indexed="9"/>
        <rFont val="Arial Narrow"/>
        <family val="2"/>
      </rPr>
      <t>:</t>
    </r>
  </si>
  <si>
    <t>Estimado % BID:</t>
  </si>
  <si>
    <t>Estimado % Contraparte:</t>
  </si>
  <si>
    <t>INFORMACIÓN PARA CARGA INICIAL DEL PLAN DE ADQUISICIONES 
EN CURSO Y/O ULTIMO PRESENTADO</t>
  </si>
  <si>
    <t>1. Cobertura del Plan de Adquisiciones</t>
  </si>
  <si>
    <t>Dato</t>
  </si>
  <si>
    <t>Desde</t>
  </si>
  <si>
    <t>Hasta</t>
  </si>
  <si>
    <t>Cobertura del Plan de Adquisiciones:</t>
  </si>
  <si>
    <t>2. Versión del Plan de Adquisiciones</t>
  </si>
  <si>
    <t>Versión ( 1-xxxx -Incluir Año-) :</t>
  </si>
  <si>
    <t>3. Tipos de Gasto</t>
  </si>
  <si>
    <t>Categoría de Adquisición</t>
  </si>
  <si>
    <t>Monto Financiado por el Banco</t>
  </si>
  <si>
    <t>Monto Total Proyecto (Incluyendo Contraparte)</t>
  </si>
  <si>
    <t>Obras</t>
  </si>
  <si>
    <t>Bienes</t>
  </si>
  <si>
    <t>Servicios de No Consultoría</t>
  </si>
  <si>
    <t>Capacitación</t>
  </si>
  <si>
    <t>Gastos Operativos</t>
  </si>
  <si>
    <t>Consultoría (firmas + individuos)</t>
  </si>
  <si>
    <t>Transferencias</t>
  </si>
  <si>
    <t>Subproyectos Comunitarios</t>
  </si>
  <si>
    <t>No asignados</t>
  </si>
  <si>
    <t>Total</t>
  </si>
  <si>
    <t>4. Componentes</t>
  </si>
  <si>
    <t>Componente de Inversión</t>
  </si>
  <si>
    <t>Ingeniería y Administración</t>
  </si>
  <si>
    <t>Obras, Supervisión y Apoyo Técnico</t>
  </si>
  <si>
    <t>UEC</t>
  </si>
  <si>
    <t>Catenaria</t>
  </si>
  <si>
    <t>Catenaria accesos a talleres y depósitos</t>
  </si>
  <si>
    <t>2.1.2</t>
  </si>
  <si>
    <t>Subestación Transformadora</t>
  </si>
  <si>
    <t>Autotransformadores y seccionamientos</t>
  </si>
  <si>
    <t>Sistema de Señalamiento y telecomunicaciones</t>
  </si>
  <si>
    <t>Talleres y Depósitos Ferroviarios</t>
  </si>
  <si>
    <t xml:space="preserve">Cercos </t>
  </si>
  <si>
    <t xml:space="preserve">Reparación integral de obras de arte </t>
  </si>
  <si>
    <t>Pasos Bajo Nivel La Plata</t>
  </si>
  <si>
    <t>Obras Suplementarias para Drenaje</t>
  </si>
  <si>
    <t>2.1.5</t>
  </si>
  <si>
    <t>2.1.6</t>
  </si>
  <si>
    <t>2.2.2</t>
  </si>
  <si>
    <t>2.2.3</t>
  </si>
  <si>
    <t>2.2.4</t>
  </si>
  <si>
    <t>Construcción vías sobrepaso</t>
  </si>
  <si>
    <t>Aparatos de vías</t>
  </si>
  <si>
    <t>Viaducto Ringuelet</t>
  </si>
  <si>
    <t>Viaducto Sarandí</t>
  </si>
  <si>
    <t>Plataformas para elevación temporaria</t>
  </si>
  <si>
    <t>Reparacíon vías existentes</t>
  </si>
  <si>
    <t>Elevación de andenes</t>
  </si>
  <si>
    <t>Componente 2. Obras, Supervisión y Apoyo Técnico</t>
  </si>
  <si>
    <t>Supervisión de obras</t>
  </si>
  <si>
    <t>2.1.1.1</t>
  </si>
  <si>
    <t>2.1.1.2</t>
  </si>
  <si>
    <t>2.1.1.3</t>
  </si>
  <si>
    <t>2.1.1.4</t>
  </si>
  <si>
    <t>2.1.3.1</t>
  </si>
  <si>
    <t>2.1.3.2</t>
  </si>
  <si>
    <t>2.1.4.1</t>
  </si>
  <si>
    <t>2.1.4.2</t>
  </si>
  <si>
    <t>2.1.4.3</t>
  </si>
  <si>
    <t>2.2.1.1</t>
  </si>
  <si>
    <t>2.2.1.2</t>
  </si>
  <si>
    <t>2.3</t>
  </si>
  <si>
    <t>Proyecto Ingeneiría Viaducto Ringuelet</t>
  </si>
  <si>
    <t>Proyecto Ingeniería Subestación eléctrica</t>
  </si>
  <si>
    <t>Proyecto Ingeniería Talleres y depósitos Ferroviarios + EI ambiental</t>
  </si>
  <si>
    <t>Proyecto Ingeneiría pasos bajo nivel La Plata</t>
  </si>
  <si>
    <t>1.1.1</t>
  </si>
  <si>
    <t>1.1.2</t>
  </si>
  <si>
    <t>1.1.3</t>
  </si>
  <si>
    <t>1.1.4</t>
  </si>
  <si>
    <t>1.1.5</t>
  </si>
  <si>
    <t>Administración del Proyecto</t>
  </si>
  <si>
    <t>Componente 1. Ingeniería y administración</t>
  </si>
  <si>
    <t>Medición de resultados y evaluación ex post</t>
  </si>
  <si>
    <t>1.2.2</t>
  </si>
  <si>
    <t>Auditoría</t>
  </si>
  <si>
    <t>Selección Basada en Costo </t>
  </si>
  <si>
    <t>Especialistas apoyo UEC</t>
  </si>
  <si>
    <t>1.2.1</t>
  </si>
  <si>
    <t>Proyecto Ingeniería  Viaducto Sarandí</t>
  </si>
  <si>
    <t>1.1.6</t>
  </si>
  <si>
    <t>Estudio Hidráulico de Drenaje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</si>
</sst>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$&quot;#,##0"/>
    <numFmt numFmtId="165" formatCode="[$USD]\ #,##0"/>
    <numFmt numFmtId="166" formatCode="[$USD]\ #,##0.00"/>
    <numFmt numFmtId="167" formatCode="&quot;$&quot;#,##0.0"/>
    <numFmt numFmtId="168" formatCode="mm/yyyy"/>
    <numFmt numFmtId="169" formatCode="&quot;$&quot;#,##0.00"/>
    <numFmt numFmtId="170" formatCode="&quot;$&quot;\ #,##0.0"/>
    <numFmt numFmtId="171" formatCode="&quot;$&quot;\ #,##0.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2"/>
      <color indexed="9"/>
      <name val="Arial Narrow"/>
      <family val="2"/>
    </font>
    <font>
      <i/>
      <sz val="12"/>
      <color indexed="9"/>
      <name val="Arial Narrow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0">
    <xf numFmtId="0" fontId="0" fillId="0" borderId="0" xfId="0"/>
    <xf numFmtId="0" fontId="22" fillId="0" borderId="0" xfId="0" applyFont="1"/>
    <xf numFmtId="0" fontId="23" fillId="0" borderId="0" xfId="38" applyFont="1"/>
    <xf numFmtId="0" fontId="24" fillId="24" borderId="23" xfId="38" applyFont="1" applyFill="1" applyBorder="1" applyAlignment="1">
      <alignment horizontal="center" vertical="center" wrapText="1"/>
    </xf>
    <xf numFmtId="0" fontId="23" fillId="0" borderId="15" xfId="38" applyFont="1" applyFill="1" applyBorder="1" applyAlignment="1">
      <alignment vertical="center" wrapText="1"/>
    </xf>
    <xf numFmtId="0" fontId="23" fillId="0" borderId="10" xfId="38" applyFont="1" applyFill="1" applyBorder="1" applyAlignment="1">
      <alignment vertical="center" wrapText="1"/>
    </xf>
    <xf numFmtId="0" fontId="23" fillId="0" borderId="10" xfId="38" applyFont="1" applyFill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3" fillId="0" borderId="14" xfId="38" applyFont="1" applyFill="1" applyBorder="1" applyAlignment="1">
      <alignment vertical="center" wrapText="1"/>
    </xf>
    <xf numFmtId="0" fontId="23" fillId="0" borderId="23" xfId="38" applyFont="1" applyFill="1" applyBorder="1" applyAlignment="1">
      <alignment vertical="center" wrapText="1"/>
    </xf>
    <xf numFmtId="0" fontId="23" fillId="0" borderId="23" xfId="38" applyFont="1" applyFill="1" applyBorder="1" applyAlignment="1">
      <alignment horizontal="center" vertical="center" wrapText="1"/>
    </xf>
    <xf numFmtId="0" fontId="23" fillId="0" borderId="25" xfId="38" applyFont="1" applyFill="1" applyBorder="1" applyAlignment="1">
      <alignment vertical="center" wrapText="1"/>
    </xf>
    <xf numFmtId="3" fontId="22" fillId="0" borderId="10" xfId="0" applyNumberFormat="1" applyFont="1" applyBorder="1" applyAlignment="1">
      <alignment horizontal="center" vertical="center"/>
    </xf>
    <xf numFmtId="0" fontId="24" fillId="24" borderId="26" xfId="38" applyFont="1" applyFill="1" applyBorder="1" applyAlignment="1">
      <alignment horizontal="center" vertical="center" wrapText="1"/>
    </xf>
    <xf numFmtId="0" fontId="22" fillId="0" borderId="10" xfId="0" applyFont="1" applyBorder="1"/>
    <xf numFmtId="0" fontId="23" fillId="0" borderId="22" xfId="38" applyFont="1" applyFill="1" applyBorder="1" applyAlignment="1">
      <alignment vertical="center" wrapText="1"/>
    </xf>
    <xf numFmtId="9" fontId="23" fillId="0" borderId="23" xfId="38" applyNumberFormat="1" applyFont="1" applyFill="1" applyBorder="1" applyAlignment="1">
      <alignment horizontal="center" vertical="center" wrapText="1"/>
    </xf>
    <xf numFmtId="9" fontId="23" fillId="0" borderId="10" xfId="38" applyNumberFormat="1" applyFont="1" applyFill="1" applyBorder="1" applyAlignment="1">
      <alignment horizontal="center" vertical="center" wrapText="1"/>
    </xf>
    <xf numFmtId="0" fontId="23" fillId="0" borderId="27" xfId="38" applyFont="1" applyFill="1" applyBorder="1" applyAlignment="1">
      <alignment vertical="center" wrapText="1"/>
    </xf>
    <xf numFmtId="3" fontId="22" fillId="0" borderId="27" xfId="0" applyNumberFormat="1" applyFont="1" applyBorder="1" applyAlignment="1">
      <alignment horizontal="center" vertical="center"/>
    </xf>
    <xf numFmtId="14" fontId="23" fillId="25" borderId="10" xfId="38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4" xfId="38" applyFont="1" applyFill="1" applyBorder="1" applyAlignment="1">
      <alignment horizontal="center" vertical="center" wrapText="1"/>
    </xf>
    <xf numFmtId="0" fontId="22" fillId="0" borderId="27" xfId="0" applyFont="1" applyBorder="1"/>
    <xf numFmtId="0" fontId="23" fillId="0" borderId="27" xfId="38" applyFont="1" applyFill="1" applyBorder="1" applyAlignment="1">
      <alignment horizontal="center" vertical="center" wrapText="1"/>
    </xf>
    <xf numFmtId="9" fontId="23" fillId="0" borderId="28" xfId="38" applyNumberFormat="1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14" fontId="23" fillId="25" borderId="27" xfId="38" applyNumberFormat="1" applyFont="1" applyFill="1" applyBorder="1" applyAlignment="1">
      <alignment horizontal="center" vertical="center" wrapText="1"/>
    </xf>
    <xf numFmtId="0" fontId="23" fillId="0" borderId="29" xfId="38" applyFont="1" applyFill="1" applyBorder="1" applyAlignment="1">
      <alignment horizontal="center" vertical="center" wrapText="1"/>
    </xf>
    <xf numFmtId="0" fontId="23" fillId="0" borderId="10" xfId="38" applyNumberFormat="1" applyFont="1" applyFill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0" fontId="23" fillId="0" borderId="30" xfId="38" applyFont="1" applyFill="1" applyBorder="1" applyAlignment="1">
      <alignment vertical="center" wrapText="1"/>
    </xf>
    <xf numFmtId="164" fontId="22" fillId="0" borderId="27" xfId="0" applyNumberFormat="1" applyFont="1" applyBorder="1" applyAlignment="1">
      <alignment horizontal="center" vertical="center" wrapText="1"/>
    </xf>
    <xf numFmtId="0" fontId="24" fillId="24" borderId="10" xfId="38" applyFont="1" applyFill="1" applyBorder="1" applyAlignment="1">
      <alignment horizontal="center" vertical="center" wrapText="1"/>
    </xf>
    <xf numFmtId="0" fontId="24" fillId="24" borderId="17" xfId="38" applyFont="1" applyFill="1" applyBorder="1" applyAlignment="1">
      <alignment horizontal="center" vertical="center" wrapText="1"/>
    </xf>
    <xf numFmtId="0" fontId="24" fillId="24" borderId="16" xfId="38" applyFont="1" applyFill="1" applyBorder="1" applyAlignment="1">
      <alignment horizontal="center" vertical="center" wrapText="1"/>
    </xf>
    <xf numFmtId="0" fontId="27" fillId="26" borderId="15" xfId="1" applyFont="1" applyFill="1" applyBorder="1" applyAlignment="1">
      <alignment horizontal="center" vertical="center" wrapText="1"/>
    </xf>
    <xf numFmtId="0" fontId="27" fillId="26" borderId="10" xfId="1" applyFont="1" applyFill="1" applyBorder="1" applyAlignment="1">
      <alignment horizontal="center" vertical="center" wrapText="1"/>
    </xf>
    <xf numFmtId="0" fontId="27" fillId="26" borderId="14" xfId="1" applyFont="1" applyFill="1" applyBorder="1" applyAlignment="1">
      <alignment horizontal="center" vertical="center" wrapText="1"/>
    </xf>
    <xf numFmtId="0" fontId="28" fillId="0" borderId="30" xfId="1" applyFont="1" applyFill="1" applyBorder="1" applyAlignment="1">
      <alignment horizontal="left" vertical="center" wrapText="1"/>
    </xf>
    <xf numFmtId="0" fontId="29" fillId="0" borderId="15" xfId="1" quotePrefix="1" applyFont="1" applyBorder="1" applyAlignment="1" applyProtection="1"/>
    <xf numFmtId="165" fontId="29" fillId="0" borderId="10" xfId="1" applyNumberFormat="1" applyFont="1" applyFill="1" applyBorder="1" applyAlignment="1">
      <alignment horizontal="right" vertical="center" wrapText="1"/>
    </xf>
    <xf numFmtId="165" fontId="29" fillId="25" borderId="10" xfId="1" applyNumberFormat="1" applyFont="1" applyFill="1" applyBorder="1" applyAlignment="1">
      <alignment horizontal="right" vertical="center" wrapText="1"/>
    </xf>
    <xf numFmtId="165" fontId="29" fillId="0" borderId="22" xfId="1" applyNumberFormat="1" applyFont="1" applyFill="1" applyBorder="1" applyAlignment="1">
      <alignment horizontal="right" vertical="center" wrapText="1"/>
    </xf>
    <xf numFmtId="165" fontId="0" fillId="0" borderId="16" xfId="0" applyNumberFormat="1" applyBorder="1"/>
    <xf numFmtId="0" fontId="29" fillId="0" borderId="15" xfId="1" applyFont="1" applyBorder="1" applyAlignment="1" applyProtection="1"/>
    <xf numFmtId="0" fontId="27" fillId="26" borderId="30" xfId="1" applyFont="1" applyFill="1" applyBorder="1" applyAlignment="1">
      <alignment horizontal="center" vertical="center" wrapText="1"/>
    </xf>
    <xf numFmtId="165" fontId="27" fillId="26" borderId="27" xfId="1" applyNumberFormat="1" applyFont="1" applyFill="1" applyBorder="1" applyAlignment="1">
      <alignment horizontal="right" vertical="center" wrapText="1"/>
    </xf>
    <xf numFmtId="165" fontId="27" fillId="26" borderId="29" xfId="1" applyNumberFormat="1" applyFont="1" applyFill="1" applyBorder="1" applyAlignment="1">
      <alignment horizontal="right" vertical="center" wrapText="1"/>
    </xf>
    <xf numFmtId="0" fontId="30" fillId="0" borderId="0" xfId="0" applyFont="1"/>
    <xf numFmtId="166" fontId="29" fillId="0" borderId="10" xfId="1" applyNumberFormat="1" applyFont="1" applyFill="1" applyBorder="1" applyAlignment="1">
      <alignment horizontal="right" vertical="center" wrapText="1"/>
    </xf>
    <xf numFmtId="166" fontId="0" fillId="0" borderId="0" xfId="0" applyNumberFormat="1"/>
    <xf numFmtId="0" fontId="23" fillId="0" borderId="15" xfId="38" applyFont="1" applyFill="1" applyBorder="1" applyAlignment="1">
      <alignment horizontal="center" vertical="center" wrapText="1"/>
    </xf>
    <xf numFmtId="167" fontId="22" fillId="0" borderId="10" xfId="0" applyNumberFormat="1" applyFont="1" applyBorder="1" applyAlignment="1">
      <alignment horizontal="center" vertical="center" wrapText="1"/>
    </xf>
    <xf numFmtId="168" fontId="23" fillId="25" borderId="10" xfId="38" applyNumberFormat="1" applyFont="1" applyFill="1" applyBorder="1" applyAlignment="1">
      <alignment horizontal="center" vertical="center" wrapText="1"/>
    </xf>
    <xf numFmtId="165" fontId="29" fillId="0" borderId="14" xfId="1" applyNumberFormat="1" applyFont="1" applyFill="1" applyBorder="1" applyAlignment="1">
      <alignment horizontal="right" vertical="center" wrapText="1"/>
    </xf>
    <xf numFmtId="168" fontId="29" fillId="0" borderId="27" xfId="1" applyNumberFormat="1" applyFont="1" applyFill="1" applyBorder="1" applyAlignment="1">
      <alignment horizontal="center" vertical="center" wrapText="1"/>
    </xf>
    <xf numFmtId="168" fontId="29" fillId="0" borderId="29" xfId="1" applyNumberFormat="1" applyFont="1" applyFill="1" applyBorder="1" applyAlignment="1">
      <alignment horizontal="center" vertical="center" wrapText="1"/>
    </xf>
    <xf numFmtId="0" fontId="23" fillId="25" borderId="22" xfId="38" applyFont="1" applyFill="1" applyBorder="1" applyAlignment="1">
      <alignment vertical="center" wrapText="1"/>
    </xf>
    <xf numFmtId="0" fontId="22" fillId="25" borderId="0" xfId="0" applyFont="1" applyFill="1"/>
    <xf numFmtId="0" fontId="23" fillId="25" borderId="10" xfId="38" applyFont="1" applyFill="1" applyBorder="1" applyAlignment="1">
      <alignment vertical="center" wrapText="1"/>
    </xf>
    <xf numFmtId="167" fontId="22" fillId="0" borderId="0" xfId="0" applyNumberFormat="1" applyFont="1"/>
    <xf numFmtId="169" fontId="22" fillId="0" borderId="0" xfId="0" applyNumberFormat="1" applyFont="1"/>
    <xf numFmtId="170" fontId="22" fillId="0" borderId="0" xfId="0" applyNumberFormat="1" applyFont="1"/>
    <xf numFmtId="171" fontId="22" fillId="0" borderId="0" xfId="0" applyNumberFormat="1" applyFont="1"/>
    <xf numFmtId="164" fontId="22" fillId="0" borderId="0" xfId="0" applyNumberFormat="1" applyFont="1"/>
    <xf numFmtId="168" fontId="23" fillId="0" borderId="10" xfId="38" applyNumberFormat="1" applyFont="1" applyFill="1" applyBorder="1" applyAlignment="1">
      <alignment horizontal="center" vertical="center" wrapText="1"/>
    </xf>
    <xf numFmtId="14" fontId="23" fillId="0" borderId="10" xfId="38" quotePrefix="1" applyNumberFormat="1" applyFont="1" applyFill="1" applyBorder="1" applyAlignment="1">
      <alignment horizontal="center" vertical="center" wrapText="1"/>
    </xf>
    <xf numFmtId="169" fontId="22" fillId="0" borderId="10" xfId="0" applyNumberFormat="1" applyFont="1" applyFill="1" applyBorder="1" applyAlignment="1">
      <alignment horizontal="center" vertical="center" wrapText="1"/>
    </xf>
    <xf numFmtId="0" fontId="27" fillId="26" borderId="11" xfId="1" applyFont="1" applyFill="1" applyBorder="1" applyAlignment="1">
      <alignment horizontal="center" vertical="center" wrapText="1"/>
    </xf>
    <xf numFmtId="0" fontId="27" fillId="26" borderId="12" xfId="1" applyFont="1" applyFill="1" applyBorder="1" applyAlignment="1">
      <alignment horizontal="center" vertical="center" wrapText="1"/>
    </xf>
    <xf numFmtId="0" fontId="27" fillId="26" borderId="13" xfId="1" applyFont="1" applyFill="1" applyBorder="1" applyAlignment="1">
      <alignment horizontal="center" vertical="center" wrapText="1"/>
    </xf>
    <xf numFmtId="0" fontId="26" fillId="0" borderId="17" xfId="1" applyFont="1" applyFill="1" applyBorder="1" applyAlignment="1">
      <alignment horizontal="center" vertical="center" wrapText="1"/>
    </xf>
    <xf numFmtId="0" fontId="28" fillId="0" borderId="16" xfId="1" applyFont="1" applyFill="1" applyBorder="1" applyAlignment="1">
      <alignment horizontal="center" vertical="center" wrapText="1"/>
    </xf>
    <xf numFmtId="0" fontId="29" fillId="0" borderId="27" xfId="1" applyFont="1" applyFill="1" applyBorder="1" applyAlignment="1">
      <alignment horizontal="center" vertical="center" wrapText="1"/>
    </xf>
    <xf numFmtId="0" fontId="29" fillId="0" borderId="29" xfId="1" applyFont="1" applyFill="1" applyBorder="1" applyAlignment="1">
      <alignment horizontal="center" vertical="center" wrapText="1"/>
    </xf>
    <xf numFmtId="0" fontId="24" fillId="24" borderId="10" xfId="38" applyFont="1" applyFill="1" applyBorder="1" applyAlignment="1">
      <alignment horizontal="center" vertical="center" wrapText="1"/>
    </xf>
    <xf numFmtId="0" fontId="24" fillId="24" borderId="17" xfId="38" applyFont="1" applyFill="1" applyBorder="1" applyAlignment="1">
      <alignment horizontal="center" vertical="center" wrapText="1"/>
    </xf>
    <xf numFmtId="0" fontId="24" fillId="24" borderId="16" xfId="38" applyFont="1" applyFill="1" applyBorder="1" applyAlignment="1">
      <alignment horizontal="center" vertical="center" wrapText="1"/>
    </xf>
    <xf numFmtId="0" fontId="24" fillId="24" borderId="10" xfId="38" applyFont="1" applyFill="1" applyBorder="1" applyAlignment="1">
      <alignment horizontal="center" vertical="center"/>
    </xf>
    <xf numFmtId="0" fontId="24" fillId="24" borderId="31" xfId="38" applyFont="1" applyFill="1" applyBorder="1" applyAlignment="1">
      <alignment horizontal="center" vertical="center" wrapText="1"/>
    </xf>
    <xf numFmtId="0" fontId="24" fillId="24" borderId="33" xfId="38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1" fillId="24" borderId="11" xfId="38" applyFont="1" applyFill="1" applyBorder="1" applyAlignment="1">
      <alignment horizontal="left" vertical="center" wrapText="1"/>
    </xf>
    <xf numFmtId="0" fontId="21" fillId="24" borderId="12" xfId="38" applyFont="1" applyFill="1" applyBorder="1" applyAlignment="1">
      <alignment horizontal="left" vertical="center" wrapText="1"/>
    </xf>
    <xf numFmtId="0" fontId="21" fillId="24" borderId="13" xfId="38" applyFont="1" applyFill="1" applyBorder="1" applyAlignment="1">
      <alignment horizontal="left" vertical="center" wrapText="1"/>
    </xf>
    <xf numFmtId="0" fontId="24" fillId="24" borderId="15" xfId="38" applyFont="1" applyFill="1" applyBorder="1" applyAlignment="1">
      <alignment horizontal="center" vertical="center" wrapText="1"/>
    </xf>
    <xf numFmtId="0" fontId="24" fillId="24" borderId="14" xfId="38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/>
    </xf>
    <xf numFmtId="0" fontId="20" fillId="0" borderId="18" xfId="38" applyFont="1" applyFill="1" applyBorder="1" applyAlignment="1">
      <alignment horizontal="left" vertical="center" wrapText="1"/>
    </xf>
    <xf numFmtId="0" fontId="20" fillId="0" borderId="19" xfId="38" applyFont="1" applyFill="1" applyBorder="1" applyAlignment="1">
      <alignment horizontal="left" vertical="center" wrapText="1"/>
    </xf>
    <xf numFmtId="0" fontId="20" fillId="0" borderId="20" xfId="38" applyFont="1" applyFill="1" applyBorder="1" applyAlignment="1">
      <alignment horizontal="left" vertical="center" wrapText="1"/>
    </xf>
    <xf numFmtId="0" fontId="24" fillId="24" borderId="22" xfId="38" applyFont="1" applyFill="1" applyBorder="1" applyAlignment="1">
      <alignment horizontal="center" vertical="center" wrapText="1"/>
    </xf>
    <xf numFmtId="0" fontId="21" fillId="24" borderId="32" xfId="38" applyFont="1" applyFill="1" applyBorder="1" applyAlignment="1">
      <alignment horizontal="left" vertical="center" wrapText="1"/>
    </xf>
    <xf numFmtId="0" fontId="21" fillId="24" borderId="24" xfId="38" applyFont="1" applyFill="1" applyBorder="1" applyAlignment="1">
      <alignment horizontal="left" vertical="center" wrapText="1"/>
    </xf>
    <xf numFmtId="0" fontId="21" fillId="24" borderId="35" xfId="38" applyFont="1" applyFill="1" applyBorder="1" applyAlignment="1">
      <alignment horizontal="left" vertical="center" wrapText="1"/>
    </xf>
    <xf numFmtId="0" fontId="22" fillId="0" borderId="21" xfId="0" applyFont="1" applyBorder="1" applyAlignment="1">
      <alignment horizontal="center"/>
    </xf>
    <xf numFmtId="0" fontId="22" fillId="0" borderId="34" xfId="0" applyFont="1" applyBorder="1" applyAlignment="1">
      <alignment horizontal="center"/>
    </xf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activeCell="A12" sqref="A12"/>
    </sheetView>
  </sheetViews>
  <sheetFormatPr defaultColWidth="11.42578125" defaultRowHeight="15" x14ac:dyDescent="0.25"/>
  <cols>
    <col min="1" max="1" width="42.28515625" customWidth="1"/>
    <col min="2" max="2" width="35.140625" customWidth="1"/>
    <col min="3" max="3" width="33.42578125" customWidth="1"/>
    <col min="4" max="4" width="11.42578125" customWidth="1"/>
    <col min="5" max="5" width="10" bestFit="1" customWidth="1"/>
    <col min="6" max="7" width="16.7109375" hidden="1" customWidth="1"/>
    <col min="8" max="9" width="0" hidden="1" customWidth="1"/>
    <col min="257" max="257" width="42.28515625" customWidth="1"/>
    <col min="258" max="258" width="35.140625" customWidth="1"/>
    <col min="259" max="259" width="33.42578125" customWidth="1"/>
    <col min="260" max="260" width="11.42578125" customWidth="1"/>
    <col min="261" max="261" width="10" bestFit="1" customWidth="1"/>
    <col min="262" max="265" width="0" hidden="1" customWidth="1"/>
    <col min="513" max="513" width="42.28515625" customWidth="1"/>
    <col min="514" max="514" width="35.140625" customWidth="1"/>
    <col min="515" max="515" width="33.42578125" customWidth="1"/>
    <col min="516" max="516" width="11.42578125" customWidth="1"/>
    <col min="517" max="517" width="10" bestFit="1" customWidth="1"/>
    <col min="518" max="521" width="0" hidden="1" customWidth="1"/>
    <col min="769" max="769" width="42.28515625" customWidth="1"/>
    <col min="770" max="770" width="35.140625" customWidth="1"/>
    <col min="771" max="771" width="33.42578125" customWidth="1"/>
    <col min="772" max="772" width="11.42578125" customWidth="1"/>
    <col min="773" max="773" width="10" bestFit="1" customWidth="1"/>
    <col min="774" max="777" width="0" hidden="1" customWidth="1"/>
    <col min="1025" max="1025" width="42.28515625" customWidth="1"/>
    <col min="1026" max="1026" width="35.140625" customWidth="1"/>
    <col min="1027" max="1027" width="33.42578125" customWidth="1"/>
    <col min="1028" max="1028" width="11.42578125" customWidth="1"/>
    <col min="1029" max="1029" width="10" bestFit="1" customWidth="1"/>
    <col min="1030" max="1033" width="0" hidden="1" customWidth="1"/>
    <col min="1281" max="1281" width="42.28515625" customWidth="1"/>
    <col min="1282" max="1282" width="35.140625" customWidth="1"/>
    <col min="1283" max="1283" width="33.42578125" customWidth="1"/>
    <col min="1284" max="1284" width="11.42578125" customWidth="1"/>
    <col min="1285" max="1285" width="10" bestFit="1" customWidth="1"/>
    <col min="1286" max="1289" width="0" hidden="1" customWidth="1"/>
    <col min="1537" max="1537" width="42.28515625" customWidth="1"/>
    <col min="1538" max="1538" width="35.140625" customWidth="1"/>
    <col min="1539" max="1539" width="33.42578125" customWidth="1"/>
    <col min="1540" max="1540" width="11.42578125" customWidth="1"/>
    <col min="1541" max="1541" width="10" bestFit="1" customWidth="1"/>
    <col min="1542" max="1545" width="0" hidden="1" customWidth="1"/>
    <col min="1793" max="1793" width="42.28515625" customWidth="1"/>
    <col min="1794" max="1794" width="35.140625" customWidth="1"/>
    <col min="1795" max="1795" width="33.42578125" customWidth="1"/>
    <col min="1796" max="1796" width="11.42578125" customWidth="1"/>
    <col min="1797" max="1797" width="10" bestFit="1" customWidth="1"/>
    <col min="1798" max="1801" width="0" hidden="1" customWidth="1"/>
    <col min="2049" max="2049" width="42.28515625" customWidth="1"/>
    <col min="2050" max="2050" width="35.140625" customWidth="1"/>
    <col min="2051" max="2051" width="33.42578125" customWidth="1"/>
    <col min="2052" max="2052" width="11.42578125" customWidth="1"/>
    <col min="2053" max="2053" width="10" bestFit="1" customWidth="1"/>
    <col min="2054" max="2057" width="0" hidden="1" customWidth="1"/>
    <col min="2305" max="2305" width="42.28515625" customWidth="1"/>
    <col min="2306" max="2306" width="35.140625" customWidth="1"/>
    <col min="2307" max="2307" width="33.42578125" customWidth="1"/>
    <col min="2308" max="2308" width="11.42578125" customWidth="1"/>
    <col min="2309" max="2309" width="10" bestFit="1" customWidth="1"/>
    <col min="2310" max="2313" width="0" hidden="1" customWidth="1"/>
    <col min="2561" max="2561" width="42.28515625" customWidth="1"/>
    <col min="2562" max="2562" width="35.140625" customWidth="1"/>
    <col min="2563" max="2563" width="33.42578125" customWidth="1"/>
    <col min="2564" max="2564" width="11.42578125" customWidth="1"/>
    <col min="2565" max="2565" width="10" bestFit="1" customWidth="1"/>
    <col min="2566" max="2569" width="0" hidden="1" customWidth="1"/>
    <col min="2817" max="2817" width="42.28515625" customWidth="1"/>
    <col min="2818" max="2818" width="35.140625" customWidth="1"/>
    <col min="2819" max="2819" width="33.42578125" customWidth="1"/>
    <col min="2820" max="2820" width="11.42578125" customWidth="1"/>
    <col min="2821" max="2821" width="10" bestFit="1" customWidth="1"/>
    <col min="2822" max="2825" width="0" hidden="1" customWidth="1"/>
    <col min="3073" max="3073" width="42.28515625" customWidth="1"/>
    <col min="3074" max="3074" width="35.140625" customWidth="1"/>
    <col min="3075" max="3075" width="33.42578125" customWidth="1"/>
    <col min="3076" max="3076" width="11.42578125" customWidth="1"/>
    <col min="3077" max="3077" width="10" bestFit="1" customWidth="1"/>
    <col min="3078" max="3081" width="0" hidden="1" customWidth="1"/>
    <col min="3329" max="3329" width="42.28515625" customWidth="1"/>
    <col min="3330" max="3330" width="35.140625" customWidth="1"/>
    <col min="3331" max="3331" width="33.42578125" customWidth="1"/>
    <col min="3332" max="3332" width="11.42578125" customWidth="1"/>
    <col min="3333" max="3333" width="10" bestFit="1" customWidth="1"/>
    <col min="3334" max="3337" width="0" hidden="1" customWidth="1"/>
    <col min="3585" max="3585" width="42.28515625" customWidth="1"/>
    <col min="3586" max="3586" width="35.140625" customWidth="1"/>
    <col min="3587" max="3587" width="33.42578125" customWidth="1"/>
    <col min="3588" max="3588" width="11.42578125" customWidth="1"/>
    <col min="3589" max="3589" width="10" bestFit="1" customWidth="1"/>
    <col min="3590" max="3593" width="0" hidden="1" customWidth="1"/>
    <col min="3841" max="3841" width="42.28515625" customWidth="1"/>
    <col min="3842" max="3842" width="35.140625" customWidth="1"/>
    <col min="3843" max="3843" width="33.42578125" customWidth="1"/>
    <col min="3844" max="3844" width="11.42578125" customWidth="1"/>
    <col min="3845" max="3845" width="10" bestFit="1" customWidth="1"/>
    <col min="3846" max="3849" width="0" hidden="1" customWidth="1"/>
    <col min="4097" max="4097" width="42.28515625" customWidth="1"/>
    <col min="4098" max="4098" width="35.140625" customWidth="1"/>
    <col min="4099" max="4099" width="33.42578125" customWidth="1"/>
    <col min="4100" max="4100" width="11.42578125" customWidth="1"/>
    <col min="4101" max="4101" width="10" bestFit="1" customWidth="1"/>
    <col min="4102" max="4105" width="0" hidden="1" customWidth="1"/>
    <col min="4353" max="4353" width="42.28515625" customWidth="1"/>
    <col min="4354" max="4354" width="35.140625" customWidth="1"/>
    <col min="4355" max="4355" width="33.42578125" customWidth="1"/>
    <col min="4356" max="4356" width="11.42578125" customWidth="1"/>
    <col min="4357" max="4357" width="10" bestFit="1" customWidth="1"/>
    <col min="4358" max="4361" width="0" hidden="1" customWidth="1"/>
    <col min="4609" max="4609" width="42.28515625" customWidth="1"/>
    <col min="4610" max="4610" width="35.140625" customWidth="1"/>
    <col min="4611" max="4611" width="33.42578125" customWidth="1"/>
    <col min="4612" max="4612" width="11.42578125" customWidth="1"/>
    <col min="4613" max="4613" width="10" bestFit="1" customWidth="1"/>
    <col min="4614" max="4617" width="0" hidden="1" customWidth="1"/>
    <col min="4865" max="4865" width="42.28515625" customWidth="1"/>
    <col min="4866" max="4866" width="35.140625" customWidth="1"/>
    <col min="4867" max="4867" width="33.42578125" customWidth="1"/>
    <col min="4868" max="4868" width="11.42578125" customWidth="1"/>
    <col min="4869" max="4869" width="10" bestFit="1" customWidth="1"/>
    <col min="4870" max="4873" width="0" hidden="1" customWidth="1"/>
    <col min="5121" max="5121" width="42.28515625" customWidth="1"/>
    <col min="5122" max="5122" width="35.140625" customWidth="1"/>
    <col min="5123" max="5123" width="33.42578125" customWidth="1"/>
    <col min="5124" max="5124" width="11.42578125" customWidth="1"/>
    <col min="5125" max="5125" width="10" bestFit="1" customWidth="1"/>
    <col min="5126" max="5129" width="0" hidden="1" customWidth="1"/>
    <col min="5377" max="5377" width="42.28515625" customWidth="1"/>
    <col min="5378" max="5378" width="35.140625" customWidth="1"/>
    <col min="5379" max="5379" width="33.42578125" customWidth="1"/>
    <col min="5380" max="5380" width="11.42578125" customWidth="1"/>
    <col min="5381" max="5381" width="10" bestFit="1" customWidth="1"/>
    <col min="5382" max="5385" width="0" hidden="1" customWidth="1"/>
    <col min="5633" max="5633" width="42.28515625" customWidth="1"/>
    <col min="5634" max="5634" width="35.140625" customWidth="1"/>
    <col min="5635" max="5635" width="33.42578125" customWidth="1"/>
    <col min="5636" max="5636" width="11.42578125" customWidth="1"/>
    <col min="5637" max="5637" width="10" bestFit="1" customWidth="1"/>
    <col min="5638" max="5641" width="0" hidden="1" customWidth="1"/>
    <col min="5889" max="5889" width="42.28515625" customWidth="1"/>
    <col min="5890" max="5890" width="35.140625" customWidth="1"/>
    <col min="5891" max="5891" width="33.42578125" customWidth="1"/>
    <col min="5892" max="5892" width="11.42578125" customWidth="1"/>
    <col min="5893" max="5893" width="10" bestFit="1" customWidth="1"/>
    <col min="5894" max="5897" width="0" hidden="1" customWidth="1"/>
    <col min="6145" max="6145" width="42.28515625" customWidth="1"/>
    <col min="6146" max="6146" width="35.140625" customWidth="1"/>
    <col min="6147" max="6147" width="33.42578125" customWidth="1"/>
    <col min="6148" max="6148" width="11.42578125" customWidth="1"/>
    <col min="6149" max="6149" width="10" bestFit="1" customWidth="1"/>
    <col min="6150" max="6153" width="0" hidden="1" customWidth="1"/>
    <col min="6401" max="6401" width="42.28515625" customWidth="1"/>
    <col min="6402" max="6402" width="35.140625" customWidth="1"/>
    <col min="6403" max="6403" width="33.42578125" customWidth="1"/>
    <col min="6404" max="6404" width="11.42578125" customWidth="1"/>
    <col min="6405" max="6405" width="10" bestFit="1" customWidth="1"/>
    <col min="6406" max="6409" width="0" hidden="1" customWidth="1"/>
    <col min="6657" max="6657" width="42.28515625" customWidth="1"/>
    <col min="6658" max="6658" width="35.140625" customWidth="1"/>
    <col min="6659" max="6659" width="33.42578125" customWidth="1"/>
    <col min="6660" max="6660" width="11.42578125" customWidth="1"/>
    <col min="6661" max="6661" width="10" bestFit="1" customWidth="1"/>
    <col min="6662" max="6665" width="0" hidden="1" customWidth="1"/>
    <col min="6913" max="6913" width="42.28515625" customWidth="1"/>
    <col min="6914" max="6914" width="35.140625" customWidth="1"/>
    <col min="6915" max="6915" width="33.42578125" customWidth="1"/>
    <col min="6916" max="6916" width="11.42578125" customWidth="1"/>
    <col min="6917" max="6917" width="10" bestFit="1" customWidth="1"/>
    <col min="6918" max="6921" width="0" hidden="1" customWidth="1"/>
    <col min="7169" max="7169" width="42.28515625" customWidth="1"/>
    <col min="7170" max="7170" width="35.140625" customWidth="1"/>
    <col min="7171" max="7171" width="33.42578125" customWidth="1"/>
    <col min="7172" max="7172" width="11.42578125" customWidth="1"/>
    <col min="7173" max="7173" width="10" bestFit="1" customWidth="1"/>
    <col min="7174" max="7177" width="0" hidden="1" customWidth="1"/>
    <col min="7425" max="7425" width="42.28515625" customWidth="1"/>
    <col min="7426" max="7426" width="35.140625" customWidth="1"/>
    <col min="7427" max="7427" width="33.42578125" customWidth="1"/>
    <col min="7428" max="7428" width="11.42578125" customWidth="1"/>
    <col min="7429" max="7429" width="10" bestFit="1" customWidth="1"/>
    <col min="7430" max="7433" width="0" hidden="1" customWidth="1"/>
    <col min="7681" max="7681" width="42.28515625" customWidth="1"/>
    <col min="7682" max="7682" width="35.140625" customWidth="1"/>
    <col min="7683" max="7683" width="33.42578125" customWidth="1"/>
    <col min="7684" max="7684" width="11.42578125" customWidth="1"/>
    <col min="7685" max="7685" width="10" bestFit="1" customWidth="1"/>
    <col min="7686" max="7689" width="0" hidden="1" customWidth="1"/>
    <col min="7937" max="7937" width="42.28515625" customWidth="1"/>
    <col min="7938" max="7938" width="35.140625" customWidth="1"/>
    <col min="7939" max="7939" width="33.42578125" customWidth="1"/>
    <col min="7940" max="7940" width="11.42578125" customWidth="1"/>
    <col min="7941" max="7941" width="10" bestFit="1" customWidth="1"/>
    <col min="7942" max="7945" width="0" hidden="1" customWidth="1"/>
    <col min="8193" max="8193" width="42.28515625" customWidth="1"/>
    <col min="8194" max="8194" width="35.140625" customWidth="1"/>
    <col min="8195" max="8195" width="33.42578125" customWidth="1"/>
    <col min="8196" max="8196" width="11.42578125" customWidth="1"/>
    <col min="8197" max="8197" width="10" bestFit="1" customWidth="1"/>
    <col min="8198" max="8201" width="0" hidden="1" customWidth="1"/>
    <col min="8449" max="8449" width="42.28515625" customWidth="1"/>
    <col min="8450" max="8450" width="35.140625" customWidth="1"/>
    <col min="8451" max="8451" width="33.42578125" customWidth="1"/>
    <col min="8452" max="8452" width="11.42578125" customWidth="1"/>
    <col min="8453" max="8453" width="10" bestFit="1" customWidth="1"/>
    <col min="8454" max="8457" width="0" hidden="1" customWidth="1"/>
    <col min="8705" max="8705" width="42.28515625" customWidth="1"/>
    <col min="8706" max="8706" width="35.140625" customWidth="1"/>
    <col min="8707" max="8707" width="33.42578125" customWidth="1"/>
    <col min="8708" max="8708" width="11.42578125" customWidth="1"/>
    <col min="8709" max="8709" width="10" bestFit="1" customWidth="1"/>
    <col min="8710" max="8713" width="0" hidden="1" customWidth="1"/>
    <col min="8961" max="8961" width="42.28515625" customWidth="1"/>
    <col min="8962" max="8962" width="35.140625" customWidth="1"/>
    <col min="8963" max="8963" width="33.42578125" customWidth="1"/>
    <col min="8964" max="8964" width="11.42578125" customWidth="1"/>
    <col min="8965" max="8965" width="10" bestFit="1" customWidth="1"/>
    <col min="8966" max="8969" width="0" hidden="1" customWidth="1"/>
    <col min="9217" max="9217" width="42.28515625" customWidth="1"/>
    <col min="9218" max="9218" width="35.140625" customWidth="1"/>
    <col min="9219" max="9219" width="33.42578125" customWidth="1"/>
    <col min="9220" max="9220" width="11.42578125" customWidth="1"/>
    <col min="9221" max="9221" width="10" bestFit="1" customWidth="1"/>
    <col min="9222" max="9225" width="0" hidden="1" customWidth="1"/>
    <col min="9473" max="9473" width="42.28515625" customWidth="1"/>
    <col min="9474" max="9474" width="35.140625" customWidth="1"/>
    <col min="9475" max="9475" width="33.42578125" customWidth="1"/>
    <col min="9476" max="9476" width="11.42578125" customWidth="1"/>
    <col min="9477" max="9477" width="10" bestFit="1" customWidth="1"/>
    <col min="9478" max="9481" width="0" hidden="1" customWidth="1"/>
    <col min="9729" max="9729" width="42.28515625" customWidth="1"/>
    <col min="9730" max="9730" width="35.140625" customWidth="1"/>
    <col min="9731" max="9731" width="33.42578125" customWidth="1"/>
    <col min="9732" max="9732" width="11.42578125" customWidth="1"/>
    <col min="9733" max="9733" width="10" bestFit="1" customWidth="1"/>
    <col min="9734" max="9737" width="0" hidden="1" customWidth="1"/>
    <col min="9985" max="9985" width="42.28515625" customWidth="1"/>
    <col min="9986" max="9986" width="35.140625" customWidth="1"/>
    <col min="9987" max="9987" width="33.42578125" customWidth="1"/>
    <col min="9988" max="9988" width="11.42578125" customWidth="1"/>
    <col min="9989" max="9989" width="10" bestFit="1" customWidth="1"/>
    <col min="9990" max="9993" width="0" hidden="1" customWidth="1"/>
    <col min="10241" max="10241" width="42.28515625" customWidth="1"/>
    <col min="10242" max="10242" width="35.140625" customWidth="1"/>
    <col min="10243" max="10243" width="33.42578125" customWidth="1"/>
    <col min="10244" max="10244" width="11.42578125" customWidth="1"/>
    <col min="10245" max="10245" width="10" bestFit="1" customWidth="1"/>
    <col min="10246" max="10249" width="0" hidden="1" customWidth="1"/>
    <col min="10497" max="10497" width="42.28515625" customWidth="1"/>
    <col min="10498" max="10498" width="35.140625" customWidth="1"/>
    <col min="10499" max="10499" width="33.42578125" customWidth="1"/>
    <col min="10500" max="10500" width="11.42578125" customWidth="1"/>
    <col min="10501" max="10501" width="10" bestFit="1" customWidth="1"/>
    <col min="10502" max="10505" width="0" hidden="1" customWidth="1"/>
    <col min="10753" max="10753" width="42.28515625" customWidth="1"/>
    <col min="10754" max="10754" width="35.140625" customWidth="1"/>
    <col min="10755" max="10755" width="33.42578125" customWidth="1"/>
    <col min="10756" max="10756" width="11.42578125" customWidth="1"/>
    <col min="10757" max="10757" width="10" bestFit="1" customWidth="1"/>
    <col min="10758" max="10761" width="0" hidden="1" customWidth="1"/>
    <col min="11009" max="11009" width="42.28515625" customWidth="1"/>
    <col min="11010" max="11010" width="35.140625" customWidth="1"/>
    <col min="11011" max="11011" width="33.42578125" customWidth="1"/>
    <col min="11012" max="11012" width="11.42578125" customWidth="1"/>
    <col min="11013" max="11013" width="10" bestFit="1" customWidth="1"/>
    <col min="11014" max="11017" width="0" hidden="1" customWidth="1"/>
    <col min="11265" max="11265" width="42.28515625" customWidth="1"/>
    <col min="11266" max="11266" width="35.140625" customWidth="1"/>
    <col min="11267" max="11267" width="33.42578125" customWidth="1"/>
    <col min="11268" max="11268" width="11.42578125" customWidth="1"/>
    <col min="11269" max="11269" width="10" bestFit="1" customWidth="1"/>
    <col min="11270" max="11273" width="0" hidden="1" customWidth="1"/>
    <col min="11521" max="11521" width="42.28515625" customWidth="1"/>
    <col min="11522" max="11522" width="35.140625" customWidth="1"/>
    <col min="11523" max="11523" width="33.42578125" customWidth="1"/>
    <col min="11524" max="11524" width="11.42578125" customWidth="1"/>
    <col min="11525" max="11525" width="10" bestFit="1" customWidth="1"/>
    <col min="11526" max="11529" width="0" hidden="1" customWidth="1"/>
    <col min="11777" max="11777" width="42.28515625" customWidth="1"/>
    <col min="11778" max="11778" width="35.140625" customWidth="1"/>
    <col min="11779" max="11779" width="33.42578125" customWidth="1"/>
    <col min="11780" max="11780" width="11.42578125" customWidth="1"/>
    <col min="11781" max="11781" width="10" bestFit="1" customWidth="1"/>
    <col min="11782" max="11785" width="0" hidden="1" customWidth="1"/>
    <col min="12033" max="12033" width="42.28515625" customWidth="1"/>
    <col min="12034" max="12034" width="35.140625" customWidth="1"/>
    <col min="12035" max="12035" width="33.42578125" customWidth="1"/>
    <col min="12036" max="12036" width="11.42578125" customWidth="1"/>
    <col min="12037" max="12037" width="10" bestFit="1" customWidth="1"/>
    <col min="12038" max="12041" width="0" hidden="1" customWidth="1"/>
    <col min="12289" max="12289" width="42.28515625" customWidth="1"/>
    <col min="12290" max="12290" width="35.140625" customWidth="1"/>
    <col min="12291" max="12291" width="33.42578125" customWidth="1"/>
    <col min="12292" max="12292" width="11.42578125" customWidth="1"/>
    <col min="12293" max="12293" width="10" bestFit="1" customWidth="1"/>
    <col min="12294" max="12297" width="0" hidden="1" customWidth="1"/>
    <col min="12545" max="12545" width="42.28515625" customWidth="1"/>
    <col min="12546" max="12546" width="35.140625" customWidth="1"/>
    <col min="12547" max="12547" width="33.42578125" customWidth="1"/>
    <col min="12548" max="12548" width="11.42578125" customWidth="1"/>
    <col min="12549" max="12549" width="10" bestFit="1" customWidth="1"/>
    <col min="12550" max="12553" width="0" hidden="1" customWidth="1"/>
    <col min="12801" max="12801" width="42.28515625" customWidth="1"/>
    <col min="12802" max="12802" width="35.140625" customWidth="1"/>
    <col min="12803" max="12803" width="33.42578125" customWidth="1"/>
    <col min="12804" max="12804" width="11.42578125" customWidth="1"/>
    <col min="12805" max="12805" width="10" bestFit="1" customWidth="1"/>
    <col min="12806" max="12809" width="0" hidden="1" customWidth="1"/>
    <col min="13057" max="13057" width="42.28515625" customWidth="1"/>
    <col min="13058" max="13058" width="35.140625" customWidth="1"/>
    <col min="13059" max="13059" width="33.42578125" customWidth="1"/>
    <col min="13060" max="13060" width="11.42578125" customWidth="1"/>
    <col min="13061" max="13061" width="10" bestFit="1" customWidth="1"/>
    <col min="13062" max="13065" width="0" hidden="1" customWidth="1"/>
    <col min="13313" max="13313" width="42.28515625" customWidth="1"/>
    <col min="13314" max="13314" width="35.140625" customWidth="1"/>
    <col min="13315" max="13315" width="33.42578125" customWidth="1"/>
    <col min="13316" max="13316" width="11.42578125" customWidth="1"/>
    <col min="13317" max="13317" width="10" bestFit="1" customWidth="1"/>
    <col min="13318" max="13321" width="0" hidden="1" customWidth="1"/>
    <col min="13569" max="13569" width="42.28515625" customWidth="1"/>
    <col min="13570" max="13570" width="35.140625" customWidth="1"/>
    <col min="13571" max="13571" width="33.42578125" customWidth="1"/>
    <col min="13572" max="13572" width="11.42578125" customWidth="1"/>
    <col min="13573" max="13573" width="10" bestFit="1" customWidth="1"/>
    <col min="13574" max="13577" width="0" hidden="1" customWidth="1"/>
    <col min="13825" max="13825" width="42.28515625" customWidth="1"/>
    <col min="13826" max="13826" width="35.140625" customWidth="1"/>
    <col min="13827" max="13827" width="33.42578125" customWidth="1"/>
    <col min="13828" max="13828" width="11.42578125" customWidth="1"/>
    <col min="13829" max="13829" width="10" bestFit="1" customWidth="1"/>
    <col min="13830" max="13833" width="0" hidden="1" customWidth="1"/>
    <col min="14081" max="14081" width="42.28515625" customWidth="1"/>
    <col min="14082" max="14082" width="35.140625" customWidth="1"/>
    <col min="14083" max="14083" width="33.42578125" customWidth="1"/>
    <col min="14084" max="14084" width="11.42578125" customWidth="1"/>
    <col min="14085" max="14085" width="10" bestFit="1" customWidth="1"/>
    <col min="14086" max="14089" width="0" hidden="1" customWidth="1"/>
    <col min="14337" max="14337" width="42.28515625" customWidth="1"/>
    <col min="14338" max="14338" width="35.140625" customWidth="1"/>
    <col min="14339" max="14339" width="33.42578125" customWidth="1"/>
    <col min="14340" max="14340" width="11.42578125" customWidth="1"/>
    <col min="14341" max="14341" width="10" bestFit="1" customWidth="1"/>
    <col min="14342" max="14345" width="0" hidden="1" customWidth="1"/>
    <col min="14593" max="14593" width="42.28515625" customWidth="1"/>
    <col min="14594" max="14594" width="35.140625" customWidth="1"/>
    <col min="14595" max="14595" width="33.42578125" customWidth="1"/>
    <col min="14596" max="14596" width="11.42578125" customWidth="1"/>
    <col min="14597" max="14597" width="10" bestFit="1" customWidth="1"/>
    <col min="14598" max="14601" width="0" hidden="1" customWidth="1"/>
    <col min="14849" max="14849" width="42.28515625" customWidth="1"/>
    <col min="14850" max="14850" width="35.140625" customWidth="1"/>
    <col min="14851" max="14851" width="33.42578125" customWidth="1"/>
    <col min="14852" max="14852" width="11.42578125" customWidth="1"/>
    <col min="14853" max="14853" width="10" bestFit="1" customWidth="1"/>
    <col min="14854" max="14857" width="0" hidden="1" customWidth="1"/>
    <col min="15105" max="15105" width="42.28515625" customWidth="1"/>
    <col min="15106" max="15106" width="35.140625" customWidth="1"/>
    <col min="15107" max="15107" width="33.42578125" customWidth="1"/>
    <col min="15108" max="15108" width="11.42578125" customWidth="1"/>
    <col min="15109" max="15109" width="10" bestFit="1" customWidth="1"/>
    <col min="15110" max="15113" width="0" hidden="1" customWidth="1"/>
    <col min="15361" max="15361" width="42.28515625" customWidth="1"/>
    <col min="15362" max="15362" width="35.140625" customWidth="1"/>
    <col min="15363" max="15363" width="33.42578125" customWidth="1"/>
    <col min="15364" max="15364" width="11.42578125" customWidth="1"/>
    <col min="15365" max="15365" width="10" bestFit="1" customWidth="1"/>
    <col min="15366" max="15369" width="0" hidden="1" customWidth="1"/>
    <col min="15617" max="15617" width="42.28515625" customWidth="1"/>
    <col min="15618" max="15618" width="35.140625" customWidth="1"/>
    <col min="15619" max="15619" width="33.42578125" customWidth="1"/>
    <col min="15620" max="15620" width="11.42578125" customWidth="1"/>
    <col min="15621" max="15621" width="10" bestFit="1" customWidth="1"/>
    <col min="15622" max="15625" width="0" hidden="1" customWidth="1"/>
    <col min="15873" max="15873" width="42.28515625" customWidth="1"/>
    <col min="15874" max="15874" width="35.140625" customWidth="1"/>
    <col min="15875" max="15875" width="33.42578125" customWidth="1"/>
    <col min="15876" max="15876" width="11.42578125" customWidth="1"/>
    <col min="15877" max="15877" width="10" bestFit="1" customWidth="1"/>
    <col min="15878" max="15881" width="0" hidden="1" customWidth="1"/>
    <col min="16129" max="16129" width="42.28515625" customWidth="1"/>
    <col min="16130" max="16130" width="35.140625" customWidth="1"/>
    <col min="16131" max="16131" width="33.42578125" customWidth="1"/>
    <col min="16132" max="16132" width="11.42578125" customWidth="1"/>
    <col min="16133" max="16133" width="10" bestFit="1" customWidth="1"/>
    <col min="16134" max="16137" width="0" hidden="1" customWidth="1"/>
  </cols>
  <sheetData>
    <row r="1" spans="1:3" ht="15.75" thickBot="1" x14ac:dyDescent="0.3">
      <c r="A1" s="73" t="s">
        <v>30</v>
      </c>
      <c r="B1" s="73"/>
      <c r="C1" s="73"/>
    </row>
    <row r="2" spans="1:3" ht="15.75" x14ac:dyDescent="0.25">
      <c r="A2" s="70" t="s">
        <v>31</v>
      </c>
      <c r="B2" s="71"/>
      <c r="C2" s="72"/>
    </row>
    <row r="3" spans="1:3" ht="15.75" x14ac:dyDescent="0.25">
      <c r="A3" s="37" t="s">
        <v>32</v>
      </c>
      <c r="B3" s="38" t="s">
        <v>33</v>
      </c>
      <c r="C3" s="39" t="s">
        <v>34</v>
      </c>
    </row>
    <row r="4" spans="1:3" ht="15.75" thickBot="1" x14ac:dyDescent="0.3">
      <c r="A4" s="40" t="s">
        <v>35</v>
      </c>
      <c r="B4" s="57">
        <v>41518</v>
      </c>
      <c r="C4" s="58">
        <v>43160</v>
      </c>
    </row>
    <row r="5" spans="1:3" ht="15.75" thickBot="1" x14ac:dyDescent="0.3">
      <c r="A5" s="74"/>
      <c r="B5" s="74"/>
      <c r="C5" s="74"/>
    </row>
    <row r="6" spans="1:3" ht="15.75" x14ac:dyDescent="0.25">
      <c r="A6" s="70" t="s">
        <v>36</v>
      </c>
      <c r="B6" s="71"/>
      <c r="C6" s="72"/>
    </row>
    <row r="7" spans="1:3" ht="15.75" thickBot="1" x14ac:dyDescent="0.3">
      <c r="A7" s="40" t="s">
        <v>37</v>
      </c>
      <c r="B7" s="75"/>
      <c r="C7" s="76"/>
    </row>
    <row r="8" spans="1:3" ht="15.75" thickBot="1" x14ac:dyDescent="0.3">
      <c r="A8" s="74"/>
      <c r="B8" s="74"/>
      <c r="C8" s="74"/>
    </row>
    <row r="9" spans="1:3" ht="15.75" x14ac:dyDescent="0.25">
      <c r="A9" s="70" t="s">
        <v>38</v>
      </c>
      <c r="B9" s="71"/>
      <c r="C9" s="72"/>
    </row>
    <row r="10" spans="1:3" ht="31.5" x14ac:dyDescent="0.25">
      <c r="A10" s="37" t="s">
        <v>39</v>
      </c>
      <c r="B10" s="38" t="s">
        <v>40</v>
      </c>
      <c r="C10" s="39" t="s">
        <v>41</v>
      </c>
    </row>
    <row r="11" spans="1:3" x14ac:dyDescent="0.25">
      <c r="A11" s="41" t="s">
        <v>42</v>
      </c>
      <c r="B11" s="42">
        <v>259400000</v>
      </c>
      <c r="C11" s="44">
        <f>SUM('Detalle Plan de Adquisiciones'!G6:G22)*1000000</f>
        <v>459700000.00000006</v>
      </c>
    </row>
    <row r="12" spans="1:3" x14ac:dyDescent="0.25">
      <c r="A12" s="41" t="s">
        <v>43</v>
      </c>
      <c r="B12" s="43"/>
      <c r="C12" s="44"/>
    </row>
    <row r="13" spans="1:3" x14ac:dyDescent="0.25">
      <c r="A13" s="41" t="s">
        <v>44</v>
      </c>
      <c r="B13" s="42"/>
      <c r="C13" s="44"/>
    </row>
    <row r="14" spans="1:3" x14ac:dyDescent="0.25">
      <c r="A14" s="41" t="s">
        <v>45</v>
      </c>
      <c r="B14" s="45"/>
      <c r="C14" s="44"/>
    </row>
    <row r="15" spans="1:3" x14ac:dyDescent="0.25">
      <c r="A15" s="41" t="s">
        <v>46</v>
      </c>
      <c r="B15" s="43"/>
      <c r="C15" s="44"/>
    </row>
    <row r="16" spans="1:3" x14ac:dyDescent="0.25">
      <c r="A16" s="41" t="s">
        <v>47</v>
      </c>
      <c r="B16" s="42">
        <v>33400000</v>
      </c>
      <c r="C16" s="44">
        <f>SUM('Detalle Plan de Adquisiciones'!G35:G43,'Detalle Plan de Adquisiciones'!F48)*1000000</f>
        <v>35300000</v>
      </c>
    </row>
    <row r="17" spans="1:9" x14ac:dyDescent="0.25">
      <c r="A17" s="46" t="s">
        <v>48</v>
      </c>
      <c r="B17" s="43"/>
      <c r="C17" s="44"/>
    </row>
    <row r="18" spans="1:9" x14ac:dyDescent="0.25">
      <c r="A18" s="41" t="s">
        <v>49</v>
      </c>
      <c r="B18" s="43"/>
      <c r="C18" s="44"/>
    </row>
    <row r="19" spans="1:9" x14ac:dyDescent="0.25">
      <c r="A19" s="46" t="s">
        <v>50</v>
      </c>
      <c r="B19" s="43">
        <f>B26-B11-B16</f>
        <v>7200000</v>
      </c>
      <c r="C19" s="44">
        <f>C26-C11-C16</f>
        <v>4999999.9999999404</v>
      </c>
    </row>
    <row r="20" spans="1:9" ht="16.5" thickBot="1" x14ac:dyDescent="0.3">
      <c r="A20" s="47" t="s">
        <v>51</v>
      </c>
      <c r="B20" s="48">
        <f>+SUM(B11:B19)</f>
        <v>300000000</v>
      </c>
      <c r="C20" s="49">
        <f>+SUM(C11:C19)</f>
        <v>500000000</v>
      </c>
    </row>
    <row r="21" spans="1:9" ht="15.75" thickBot="1" x14ac:dyDescent="0.3">
      <c r="A21" s="50"/>
      <c r="B21" s="50"/>
      <c r="C21" s="50"/>
    </row>
    <row r="22" spans="1:9" ht="15.75" x14ac:dyDescent="0.25">
      <c r="A22" s="70" t="s">
        <v>52</v>
      </c>
      <c r="B22" s="71"/>
      <c r="C22" s="72"/>
    </row>
    <row r="23" spans="1:9" ht="31.5" x14ac:dyDescent="0.25">
      <c r="A23" s="37" t="s">
        <v>53</v>
      </c>
      <c r="B23" s="38" t="s">
        <v>40</v>
      </c>
      <c r="C23" s="39" t="s">
        <v>41</v>
      </c>
    </row>
    <row r="24" spans="1:9" x14ac:dyDescent="0.25">
      <c r="A24" s="46" t="s">
        <v>54</v>
      </c>
      <c r="B24" s="43">
        <v>5400000</v>
      </c>
      <c r="C24" s="56">
        <v>10300000</v>
      </c>
      <c r="F24" s="51">
        <v>100645454.54545453</v>
      </c>
      <c r="G24" s="51">
        <v>174055000</v>
      </c>
      <c r="H24" s="52">
        <f t="shared" ref="H24:I25" si="0">+F24-B24</f>
        <v>95245454.545454532</v>
      </c>
      <c r="I24" s="52">
        <f t="shared" si="0"/>
        <v>163755000</v>
      </c>
    </row>
    <row r="25" spans="1:9" x14ac:dyDescent="0.25">
      <c r="A25" s="46" t="s">
        <v>55</v>
      </c>
      <c r="B25" s="43">
        <v>294600000</v>
      </c>
      <c r="C25" s="56">
        <v>489700000</v>
      </c>
      <c r="F25" s="51">
        <v>8831118.1818181816</v>
      </c>
      <c r="G25" s="51">
        <v>10798000</v>
      </c>
      <c r="H25" s="52">
        <f t="shared" si="0"/>
        <v>-285768881.81818181</v>
      </c>
      <c r="I25" s="52">
        <f t="shared" si="0"/>
        <v>-478902000</v>
      </c>
    </row>
    <row r="26" spans="1:9" ht="16.5" thickBot="1" x14ac:dyDescent="0.3">
      <c r="A26" s="47" t="s">
        <v>51</v>
      </c>
      <c r="B26" s="48">
        <f>+SUM(B24:B25)</f>
        <v>300000000</v>
      </c>
      <c r="C26" s="49">
        <f>+SUM(C24:C25)</f>
        <v>500000000</v>
      </c>
    </row>
    <row r="27" spans="1:9" x14ac:dyDescent="0.25">
      <c r="B27" s="52"/>
      <c r="C27" s="52"/>
    </row>
  </sheetData>
  <mergeCells count="8">
    <mergeCell ref="A9:C9"/>
    <mergeCell ref="A22:C22"/>
    <mergeCell ref="A1:C1"/>
    <mergeCell ref="A2:C2"/>
    <mergeCell ref="A5:C5"/>
    <mergeCell ref="A6:C6"/>
    <mergeCell ref="B7:C7"/>
    <mergeCell ref="A8:C8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zoomScale="70" zoomScaleNormal="70" workbookViewId="0">
      <selection activeCell="A6" sqref="A6"/>
    </sheetView>
  </sheetViews>
  <sheetFormatPr defaultColWidth="9.140625" defaultRowHeight="15.75" x14ac:dyDescent="0.25"/>
  <cols>
    <col min="1" max="1" width="15.140625" style="1" customWidth="1"/>
    <col min="2" max="2" width="40.140625" style="1" bestFit="1" customWidth="1"/>
    <col min="3" max="3" width="23.42578125" style="1" bestFit="1" customWidth="1"/>
    <col min="4" max="4" width="36.7109375" style="1" customWidth="1"/>
    <col min="5" max="6" width="12.85546875" style="1" customWidth="1"/>
    <col min="7" max="9" width="15.7109375" style="1" customWidth="1"/>
    <col min="10" max="10" width="27.5703125" style="1" customWidth="1"/>
    <col min="11" max="11" width="19.5703125" style="1" customWidth="1"/>
    <col min="12" max="12" width="15.5703125" style="1" customWidth="1"/>
    <col min="13" max="13" width="15" style="1" customWidth="1"/>
    <col min="14" max="14" width="14.85546875" style="1" customWidth="1"/>
    <col min="15" max="15" width="9.140625" style="1"/>
    <col min="16" max="18" width="0" style="1" hidden="1" customWidth="1"/>
    <col min="19" max="16384" width="9.140625" style="1"/>
  </cols>
  <sheetData>
    <row r="1" spans="1:19" x14ac:dyDescent="0.25">
      <c r="C1" s="90"/>
      <c r="D1" s="90"/>
    </row>
    <row r="2" spans="1:19" ht="16.5" customHeight="1" thickBot="1" x14ac:dyDescent="0.3">
      <c r="A2" s="91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  <c r="O2" s="2"/>
      <c r="P2" s="2"/>
      <c r="Q2" s="2"/>
      <c r="R2" s="2"/>
    </row>
    <row r="3" spans="1:19" x14ac:dyDescent="0.25">
      <c r="A3" s="85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</row>
    <row r="4" spans="1:19" ht="15.75" customHeight="1" x14ac:dyDescent="0.25">
      <c r="A4" s="88" t="s">
        <v>8</v>
      </c>
      <c r="B4" s="77" t="s">
        <v>9</v>
      </c>
      <c r="C4" s="77" t="s">
        <v>10</v>
      </c>
      <c r="D4" s="78" t="s">
        <v>25</v>
      </c>
      <c r="E4" s="77" t="s">
        <v>2</v>
      </c>
      <c r="F4" s="78" t="s">
        <v>3</v>
      </c>
      <c r="G4" s="80" t="s">
        <v>23</v>
      </c>
      <c r="H4" s="80"/>
      <c r="I4" s="80"/>
      <c r="J4" s="77" t="s">
        <v>5</v>
      </c>
      <c r="K4" s="78" t="s">
        <v>26</v>
      </c>
      <c r="L4" s="77" t="s">
        <v>11</v>
      </c>
      <c r="M4" s="77"/>
      <c r="N4" s="89" t="s">
        <v>6</v>
      </c>
    </row>
    <row r="5" spans="1:19" ht="47.25" x14ac:dyDescent="0.25">
      <c r="A5" s="88"/>
      <c r="B5" s="77"/>
      <c r="C5" s="77"/>
      <c r="D5" s="79"/>
      <c r="E5" s="77"/>
      <c r="F5" s="79"/>
      <c r="G5" s="3" t="s">
        <v>4</v>
      </c>
      <c r="H5" s="3" t="s">
        <v>28</v>
      </c>
      <c r="I5" s="3" t="s">
        <v>29</v>
      </c>
      <c r="J5" s="77"/>
      <c r="K5" s="79"/>
      <c r="L5" s="34" t="s">
        <v>22</v>
      </c>
      <c r="M5" s="34" t="s">
        <v>7</v>
      </c>
      <c r="N5" s="89"/>
    </row>
    <row r="6" spans="1:19" ht="31.5" x14ac:dyDescent="0.25">
      <c r="A6" s="53" t="s">
        <v>56</v>
      </c>
      <c r="B6" s="5" t="s">
        <v>57</v>
      </c>
      <c r="C6" s="5"/>
      <c r="D6" s="5" t="s">
        <v>19</v>
      </c>
      <c r="E6" s="6"/>
      <c r="F6" s="30" t="s">
        <v>82</v>
      </c>
      <c r="G6" s="54">
        <v>44.2</v>
      </c>
      <c r="H6" s="16">
        <v>1</v>
      </c>
      <c r="I6" s="17">
        <f>100%-H6</f>
        <v>0</v>
      </c>
      <c r="J6" s="5" t="s">
        <v>80</v>
      </c>
      <c r="K6" s="5" t="s">
        <v>24</v>
      </c>
      <c r="L6" s="55">
        <v>41518</v>
      </c>
      <c r="M6" s="55">
        <v>41730</v>
      </c>
      <c r="N6" s="8"/>
      <c r="P6" s="1">
        <f>+G6*H6</f>
        <v>44.2</v>
      </c>
      <c r="Q6" s="1">
        <f>+G6*I6</f>
        <v>0</v>
      </c>
      <c r="R6" s="1">
        <f>+P6+Q6-G6</f>
        <v>0</v>
      </c>
      <c r="S6" s="62">
        <f t="shared" ref="S6:S22" si="0">+H6*G6</f>
        <v>44.2</v>
      </c>
    </row>
    <row r="7" spans="1:19" ht="31.5" x14ac:dyDescent="0.25">
      <c r="A7" s="53" t="s">
        <v>56</v>
      </c>
      <c r="B7" s="5" t="s">
        <v>58</v>
      </c>
      <c r="C7" s="9"/>
      <c r="D7" s="5" t="s">
        <v>19</v>
      </c>
      <c r="E7" s="6"/>
      <c r="F7" s="31" t="s">
        <v>83</v>
      </c>
      <c r="G7" s="54">
        <v>4.1999999999999993</v>
      </c>
      <c r="H7" s="16">
        <v>1</v>
      </c>
      <c r="I7" s="17">
        <f t="shared" ref="I7:I22" si="1">100%-H7</f>
        <v>0</v>
      </c>
      <c r="J7" s="5" t="s">
        <v>80</v>
      </c>
      <c r="K7" s="5" t="s">
        <v>24</v>
      </c>
      <c r="L7" s="55">
        <v>41518</v>
      </c>
      <c r="M7" s="55">
        <v>41730</v>
      </c>
      <c r="N7" s="11"/>
      <c r="P7" s="1">
        <f t="shared" ref="P7:P21" si="2">+G7*H7</f>
        <v>4.1999999999999993</v>
      </c>
      <c r="Q7" s="1">
        <f t="shared" ref="Q7:Q21" si="3">+G7*I7</f>
        <v>0</v>
      </c>
      <c r="R7" s="1">
        <f t="shared" ref="R7:R21" si="4">+P7+Q7-G7</f>
        <v>0</v>
      </c>
      <c r="S7" s="62">
        <f t="shared" si="0"/>
        <v>4.1999999999999993</v>
      </c>
    </row>
    <row r="8" spans="1:19" ht="31.5" x14ac:dyDescent="0.25">
      <c r="A8" s="53" t="s">
        <v>56</v>
      </c>
      <c r="B8" s="5" t="s">
        <v>60</v>
      </c>
      <c r="C8" s="9"/>
      <c r="D8" s="5" t="s">
        <v>19</v>
      </c>
      <c r="E8" s="6"/>
      <c r="F8" s="31" t="s">
        <v>84</v>
      </c>
      <c r="G8" s="54">
        <v>12.8</v>
      </c>
      <c r="H8" s="16">
        <v>1</v>
      </c>
      <c r="I8" s="17">
        <f t="shared" si="1"/>
        <v>0</v>
      </c>
      <c r="J8" s="5" t="s">
        <v>80</v>
      </c>
      <c r="K8" s="5" t="s">
        <v>24</v>
      </c>
      <c r="L8" s="55">
        <v>41579</v>
      </c>
      <c r="M8" s="55">
        <v>41760</v>
      </c>
      <c r="N8" s="11"/>
      <c r="P8" s="1">
        <f t="shared" si="2"/>
        <v>12.8</v>
      </c>
      <c r="Q8" s="1">
        <f t="shared" si="3"/>
        <v>0</v>
      </c>
      <c r="R8" s="1">
        <f t="shared" si="4"/>
        <v>0</v>
      </c>
      <c r="S8" s="62">
        <f t="shared" si="0"/>
        <v>12.8</v>
      </c>
    </row>
    <row r="9" spans="1:19" ht="31.5" x14ac:dyDescent="0.25">
      <c r="A9" s="53" t="s">
        <v>56</v>
      </c>
      <c r="B9" s="5" t="s">
        <v>61</v>
      </c>
      <c r="C9" s="9"/>
      <c r="D9" s="5" t="s">
        <v>19</v>
      </c>
      <c r="E9" s="6"/>
      <c r="F9" s="31" t="s">
        <v>85</v>
      </c>
      <c r="G9" s="54">
        <v>12.600000000000001</v>
      </c>
      <c r="H9" s="16">
        <v>1</v>
      </c>
      <c r="I9" s="17">
        <f t="shared" si="1"/>
        <v>0</v>
      </c>
      <c r="J9" s="5" t="s">
        <v>80</v>
      </c>
      <c r="K9" s="5" t="s">
        <v>24</v>
      </c>
      <c r="L9" s="55">
        <v>41579</v>
      </c>
      <c r="M9" s="55">
        <v>41760</v>
      </c>
      <c r="N9" s="11"/>
      <c r="P9" s="1">
        <f t="shared" si="2"/>
        <v>12.600000000000001</v>
      </c>
      <c r="Q9" s="1">
        <f t="shared" si="3"/>
        <v>0</v>
      </c>
      <c r="R9" s="1">
        <f t="shared" si="4"/>
        <v>0</v>
      </c>
      <c r="S9" s="62">
        <f t="shared" si="0"/>
        <v>12.600000000000001</v>
      </c>
    </row>
    <row r="10" spans="1:19" ht="31.5" x14ac:dyDescent="0.25">
      <c r="A10" s="53" t="s">
        <v>56</v>
      </c>
      <c r="B10" s="5" t="s">
        <v>62</v>
      </c>
      <c r="C10" s="9"/>
      <c r="D10" s="5" t="s">
        <v>19</v>
      </c>
      <c r="E10" s="6"/>
      <c r="F10" s="31" t="s">
        <v>59</v>
      </c>
      <c r="G10" s="54">
        <v>120</v>
      </c>
      <c r="H10" s="16">
        <v>1</v>
      </c>
      <c r="I10" s="17">
        <f t="shared" si="1"/>
        <v>0</v>
      </c>
      <c r="J10" s="5" t="s">
        <v>80</v>
      </c>
      <c r="K10" s="5" t="s">
        <v>24</v>
      </c>
      <c r="L10" s="55">
        <v>41548</v>
      </c>
      <c r="M10" s="55">
        <v>41426</v>
      </c>
      <c r="N10" s="11"/>
      <c r="P10" s="1">
        <f t="shared" si="2"/>
        <v>120</v>
      </c>
      <c r="Q10" s="1">
        <f t="shared" si="3"/>
        <v>0</v>
      </c>
      <c r="R10" s="1">
        <f t="shared" si="4"/>
        <v>0</v>
      </c>
      <c r="S10" s="62">
        <f t="shared" si="0"/>
        <v>120</v>
      </c>
    </row>
    <row r="11" spans="1:19" ht="31.5" x14ac:dyDescent="0.25">
      <c r="A11" s="53" t="s">
        <v>56</v>
      </c>
      <c r="B11" s="5" t="s">
        <v>79</v>
      </c>
      <c r="C11" s="9"/>
      <c r="D11" s="5" t="s">
        <v>19</v>
      </c>
      <c r="E11" s="6"/>
      <c r="F11" s="31" t="s">
        <v>86</v>
      </c>
      <c r="G11" s="54">
        <v>31.3</v>
      </c>
      <c r="H11" s="16">
        <v>0.76</v>
      </c>
      <c r="I11" s="17">
        <f t="shared" si="1"/>
        <v>0.24</v>
      </c>
      <c r="J11" s="5" t="s">
        <v>80</v>
      </c>
      <c r="K11" s="5" t="s">
        <v>24</v>
      </c>
      <c r="L11" s="55">
        <v>41548</v>
      </c>
      <c r="M11" s="55">
        <v>41730</v>
      </c>
      <c r="N11" s="11"/>
      <c r="P11" s="1">
        <f t="shared" si="2"/>
        <v>23.788</v>
      </c>
      <c r="Q11" s="1">
        <f t="shared" si="3"/>
        <v>7.5119999999999996</v>
      </c>
      <c r="R11" s="1">
        <f t="shared" si="4"/>
        <v>0</v>
      </c>
      <c r="S11" s="62">
        <f t="shared" si="0"/>
        <v>23.788</v>
      </c>
    </row>
    <row r="12" spans="1:19" ht="31.5" x14ac:dyDescent="0.25">
      <c r="A12" s="53" t="s">
        <v>56</v>
      </c>
      <c r="B12" s="5" t="s">
        <v>77</v>
      </c>
      <c r="C12" s="9"/>
      <c r="D12" s="5" t="s">
        <v>19</v>
      </c>
      <c r="E12" s="6"/>
      <c r="F12" s="31" t="s">
        <v>87</v>
      </c>
      <c r="G12" s="54">
        <v>4.8</v>
      </c>
      <c r="H12" s="16">
        <v>0.76</v>
      </c>
      <c r="I12" s="17">
        <f t="shared" si="1"/>
        <v>0.24</v>
      </c>
      <c r="J12" s="5" t="s">
        <v>80</v>
      </c>
      <c r="K12" s="5" t="s">
        <v>24</v>
      </c>
      <c r="L12" s="55">
        <v>41579</v>
      </c>
      <c r="M12" s="55">
        <v>41730</v>
      </c>
      <c r="N12" s="11"/>
      <c r="P12" s="1">
        <f t="shared" si="2"/>
        <v>3.6479999999999997</v>
      </c>
      <c r="Q12" s="1">
        <f t="shared" si="3"/>
        <v>1.1519999999999999</v>
      </c>
      <c r="R12" s="1">
        <f t="shared" si="4"/>
        <v>0</v>
      </c>
      <c r="S12" s="62">
        <f t="shared" si="0"/>
        <v>3.6479999999999997</v>
      </c>
    </row>
    <row r="13" spans="1:19" ht="31.5" x14ac:dyDescent="0.25">
      <c r="A13" s="53" t="s">
        <v>56</v>
      </c>
      <c r="B13" s="5" t="s">
        <v>73</v>
      </c>
      <c r="C13" s="9"/>
      <c r="D13" s="5" t="s">
        <v>19</v>
      </c>
      <c r="E13" s="6"/>
      <c r="F13" s="31" t="s">
        <v>88</v>
      </c>
      <c r="G13" s="54">
        <v>18.899999999999999</v>
      </c>
      <c r="H13" s="16">
        <v>1</v>
      </c>
      <c r="I13" s="17">
        <f t="shared" si="1"/>
        <v>0</v>
      </c>
      <c r="J13" s="5" t="s">
        <v>80</v>
      </c>
      <c r="K13" s="5" t="s">
        <v>24</v>
      </c>
      <c r="L13" s="55">
        <v>41518</v>
      </c>
      <c r="M13" s="55">
        <v>41731</v>
      </c>
      <c r="N13" s="11"/>
      <c r="P13" s="1">
        <f t="shared" si="2"/>
        <v>18.899999999999999</v>
      </c>
      <c r="Q13" s="1">
        <f t="shared" si="3"/>
        <v>0</v>
      </c>
      <c r="R13" s="1">
        <f t="shared" si="4"/>
        <v>0</v>
      </c>
      <c r="S13" s="62">
        <f t="shared" si="0"/>
        <v>18.899999999999999</v>
      </c>
    </row>
    <row r="14" spans="1:19" ht="31.5" x14ac:dyDescent="0.25">
      <c r="A14" s="53" t="s">
        <v>56</v>
      </c>
      <c r="B14" s="5" t="s">
        <v>78</v>
      </c>
      <c r="C14" s="9"/>
      <c r="D14" s="5" t="s">
        <v>19</v>
      </c>
      <c r="E14" s="6"/>
      <c r="F14" s="31" t="s">
        <v>89</v>
      </c>
      <c r="G14" s="54">
        <v>54.7</v>
      </c>
      <c r="H14" s="16">
        <v>0.09</v>
      </c>
      <c r="I14" s="17">
        <f t="shared" si="1"/>
        <v>0.91</v>
      </c>
      <c r="J14" s="5" t="s">
        <v>80</v>
      </c>
      <c r="K14" s="5" t="s">
        <v>24</v>
      </c>
      <c r="L14" s="55">
        <v>41518</v>
      </c>
      <c r="M14" s="55">
        <v>41732</v>
      </c>
      <c r="N14" s="11"/>
      <c r="P14" s="1">
        <f t="shared" si="2"/>
        <v>4.923</v>
      </c>
      <c r="Q14" s="1">
        <f t="shared" si="3"/>
        <v>49.777000000000001</v>
      </c>
      <c r="R14" s="1">
        <f t="shared" si="4"/>
        <v>0</v>
      </c>
      <c r="S14" s="62">
        <f t="shared" si="0"/>
        <v>4.923</v>
      </c>
    </row>
    <row r="15" spans="1:19" ht="31.5" x14ac:dyDescent="0.25">
      <c r="A15" s="53" t="s">
        <v>56</v>
      </c>
      <c r="B15" s="5" t="s">
        <v>74</v>
      </c>
      <c r="C15" s="9"/>
      <c r="D15" s="5" t="s">
        <v>19</v>
      </c>
      <c r="E15" s="6"/>
      <c r="F15" s="31" t="s">
        <v>90</v>
      </c>
      <c r="G15" s="54">
        <v>8.8000000000000007</v>
      </c>
      <c r="H15" s="16">
        <v>1</v>
      </c>
      <c r="I15" s="17">
        <f t="shared" si="1"/>
        <v>0</v>
      </c>
      <c r="J15" s="5" t="s">
        <v>80</v>
      </c>
      <c r="K15" s="5" t="s">
        <v>24</v>
      </c>
      <c r="L15" s="55">
        <v>41518</v>
      </c>
      <c r="M15" s="55">
        <v>41733</v>
      </c>
      <c r="N15" s="11"/>
      <c r="P15" s="1">
        <f t="shared" si="2"/>
        <v>8.8000000000000007</v>
      </c>
      <c r="Q15" s="1">
        <f t="shared" si="3"/>
        <v>0</v>
      </c>
      <c r="R15" s="1">
        <f t="shared" si="4"/>
        <v>0</v>
      </c>
      <c r="S15" s="62">
        <f t="shared" si="0"/>
        <v>8.8000000000000007</v>
      </c>
    </row>
    <row r="16" spans="1:19" ht="31.5" x14ac:dyDescent="0.25">
      <c r="A16" s="53" t="s">
        <v>56</v>
      </c>
      <c r="B16" s="5" t="s">
        <v>63</v>
      </c>
      <c r="C16" s="9"/>
      <c r="D16" s="5" t="s">
        <v>19</v>
      </c>
      <c r="E16" s="6"/>
      <c r="F16" s="31" t="s">
        <v>68</v>
      </c>
      <c r="G16" s="54">
        <v>30</v>
      </c>
      <c r="H16" s="16">
        <v>0</v>
      </c>
      <c r="I16" s="17">
        <f t="shared" si="1"/>
        <v>1</v>
      </c>
      <c r="J16" s="5" t="s">
        <v>80</v>
      </c>
      <c r="K16" s="5" t="s">
        <v>24</v>
      </c>
      <c r="L16" s="55">
        <v>41579</v>
      </c>
      <c r="M16" s="55">
        <v>41760</v>
      </c>
      <c r="N16" s="11"/>
      <c r="P16" s="1">
        <f t="shared" si="2"/>
        <v>0</v>
      </c>
      <c r="Q16" s="1">
        <f t="shared" si="3"/>
        <v>30</v>
      </c>
      <c r="R16" s="1">
        <f t="shared" si="4"/>
        <v>0</v>
      </c>
      <c r="S16" s="62">
        <f t="shared" si="0"/>
        <v>0</v>
      </c>
    </row>
    <row r="17" spans="1:19" ht="31.5" x14ac:dyDescent="0.25">
      <c r="A17" s="53" t="s">
        <v>56</v>
      </c>
      <c r="B17" s="5" t="s">
        <v>64</v>
      </c>
      <c r="C17" s="9"/>
      <c r="D17" s="5" t="s">
        <v>19</v>
      </c>
      <c r="E17" s="6"/>
      <c r="F17" s="31" t="s">
        <v>69</v>
      </c>
      <c r="G17" s="54">
        <v>15</v>
      </c>
      <c r="H17" s="16">
        <v>0</v>
      </c>
      <c r="I17" s="17">
        <f t="shared" si="1"/>
        <v>1</v>
      </c>
      <c r="J17" s="5" t="s">
        <v>80</v>
      </c>
      <c r="K17" s="5" t="s">
        <v>24</v>
      </c>
      <c r="L17" s="55">
        <v>41579</v>
      </c>
      <c r="M17" s="55">
        <v>41791</v>
      </c>
      <c r="N17" s="11"/>
      <c r="P17" s="1">
        <f t="shared" si="2"/>
        <v>0</v>
      </c>
      <c r="Q17" s="1">
        <f t="shared" si="3"/>
        <v>15</v>
      </c>
      <c r="R17" s="1">
        <f t="shared" si="4"/>
        <v>0</v>
      </c>
      <c r="S17" s="62">
        <f t="shared" si="0"/>
        <v>0</v>
      </c>
    </row>
    <row r="18" spans="1:19" ht="31.5" x14ac:dyDescent="0.25">
      <c r="A18" s="53" t="s">
        <v>56</v>
      </c>
      <c r="B18" s="5" t="s">
        <v>75</v>
      </c>
      <c r="C18" s="9"/>
      <c r="D18" s="5" t="s">
        <v>19</v>
      </c>
      <c r="E18" s="6"/>
      <c r="F18" s="31" t="s">
        <v>91</v>
      </c>
      <c r="G18" s="54">
        <v>33</v>
      </c>
      <c r="H18" s="16">
        <v>0</v>
      </c>
      <c r="I18" s="17">
        <f t="shared" si="1"/>
        <v>1</v>
      </c>
      <c r="J18" s="5" t="s">
        <v>80</v>
      </c>
      <c r="K18" s="5" t="s">
        <v>24</v>
      </c>
      <c r="L18" s="55">
        <v>41730</v>
      </c>
      <c r="M18" s="55">
        <v>41883</v>
      </c>
      <c r="N18" s="11"/>
      <c r="P18" s="1">
        <f t="shared" si="2"/>
        <v>0</v>
      </c>
      <c r="Q18" s="1">
        <f t="shared" si="3"/>
        <v>33</v>
      </c>
      <c r="R18" s="1">
        <f t="shared" si="4"/>
        <v>0</v>
      </c>
      <c r="S18" s="62">
        <f t="shared" si="0"/>
        <v>0</v>
      </c>
    </row>
    <row r="19" spans="1:19" ht="31.5" x14ac:dyDescent="0.25">
      <c r="A19" s="53" t="s">
        <v>56</v>
      </c>
      <c r="B19" s="5" t="s">
        <v>76</v>
      </c>
      <c r="C19" s="9"/>
      <c r="D19" s="5" t="s">
        <v>19</v>
      </c>
      <c r="E19" s="6"/>
      <c r="F19" s="31" t="s">
        <v>92</v>
      </c>
      <c r="G19" s="54">
        <v>5.5</v>
      </c>
      <c r="H19" s="16">
        <v>0</v>
      </c>
      <c r="I19" s="17">
        <f t="shared" si="1"/>
        <v>1</v>
      </c>
      <c r="J19" s="5" t="s">
        <v>80</v>
      </c>
      <c r="K19" s="5" t="s">
        <v>24</v>
      </c>
      <c r="L19" s="55">
        <v>41730</v>
      </c>
      <c r="M19" s="55">
        <v>41913</v>
      </c>
      <c r="N19" s="11"/>
      <c r="P19" s="1">
        <f t="shared" si="2"/>
        <v>0</v>
      </c>
      <c r="Q19" s="1">
        <f t="shared" si="3"/>
        <v>5.5</v>
      </c>
      <c r="R19" s="1">
        <f t="shared" si="4"/>
        <v>0</v>
      </c>
      <c r="S19" s="62">
        <f t="shared" si="0"/>
        <v>0</v>
      </c>
    </row>
    <row r="20" spans="1:19" ht="31.5" x14ac:dyDescent="0.25">
      <c r="A20" s="53" t="s">
        <v>56</v>
      </c>
      <c r="B20" s="5" t="s">
        <v>65</v>
      </c>
      <c r="C20" s="9"/>
      <c r="D20" s="5" t="s">
        <v>19</v>
      </c>
      <c r="E20" s="6"/>
      <c r="F20" s="7" t="s">
        <v>70</v>
      </c>
      <c r="G20" s="54">
        <v>15</v>
      </c>
      <c r="H20" s="16">
        <v>0.47</v>
      </c>
      <c r="I20" s="17">
        <f t="shared" si="1"/>
        <v>0.53</v>
      </c>
      <c r="J20" s="5" t="s">
        <v>80</v>
      </c>
      <c r="K20" s="5" t="s">
        <v>24</v>
      </c>
      <c r="L20" s="55">
        <v>41671</v>
      </c>
      <c r="M20" s="55">
        <v>41791</v>
      </c>
      <c r="N20" s="11"/>
      <c r="P20" s="1">
        <f t="shared" si="2"/>
        <v>7.05</v>
      </c>
      <c r="Q20" s="1">
        <f t="shared" si="3"/>
        <v>7.95</v>
      </c>
      <c r="R20" s="1">
        <f t="shared" si="4"/>
        <v>0</v>
      </c>
      <c r="S20" s="62">
        <f t="shared" si="0"/>
        <v>7.05</v>
      </c>
    </row>
    <row r="21" spans="1:19" ht="31.5" x14ac:dyDescent="0.25">
      <c r="A21" s="53" t="s">
        <v>56</v>
      </c>
      <c r="B21" s="5" t="s">
        <v>66</v>
      </c>
      <c r="C21" s="9"/>
      <c r="D21" s="5" t="s">
        <v>19</v>
      </c>
      <c r="E21" s="6"/>
      <c r="F21" s="31" t="s">
        <v>71</v>
      </c>
      <c r="G21" s="54">
        <v>38.4</v>
      </c>
      <c r="H21" s="16">
        <v>0</v>
      </c>
      <c r="I21" s="17">
        <f t="shared" si="1"/>
        <v>1</v>
      </c>
      <c r="J21" s="5" t="s">
        <v>80</v>
      </c>
      <c r="K21" s="5" t="s">
        <v>24</v>
      </c>
      <c r="L21" s="55">
        <v>41760</v>
      </c>
      <c r="M21" s="55">
        <v>42036</v>
      </c>
      <c r="N21" s="11"/>
      <c r="P21" s="1">
        <f t="shared" si="2"/>
        <v>0</v>
      </c>
      <c r="Q21" s="1">
        <f t="shared" si="3"/>
        <v>38.4</v>
      </c>
      <c r="R21" s="1">
        <f t="shared" si="4"/>
        <v>0</v>
      </c>
      <c r="S21" s="62">
        <f t="shared" si="0"/>
        <v>0</v>
      </c>
    </row>
    <row r="22" spans="1:19" ht="31.5" x14ac:dyDescent="0.25">
      <c r="A22" s="53" t="s">
        <v>56</v>
      </c>
      <c r="B22" s="5" t="s">
        <v>67</v>
      </c>
      <c r="C22" s="9"/>
      <c r="D22" s="5" t="s">
        <v>19</v>
      </c>
      <c r="E22" s="6"/>
      <c r="F22" s="31" t="s">
        <v>72</v>
      </c>
      <c r="G22" s="54">
        <v>10.5</v>
      </c>
      <c r="H22" s="16">
        <v>1</v>
      </c>
      <c r="I22" s="17">
        <f t="shared" si="1"/>
        <v>0</v>
      </c>
      <c r="J22" s="5" t="s">
        <v>80</v>
      </c>
      <c r="K22" s="5" t="s">
        <v>24</v>
      </c>
      <c r="L22" s="55">
        <v>41852</v>
      </c>
      <c r="M22" s="55">
        <v>42036</v>
      </c>
      <c r="N22" s="11"/>
      <c r="P22" s="1">
        <f t="shared" ref="P22" si="5">+G22*H22</f>
        <v>10.5</v>
      </c>
      <c r="Q22" s="1">
        <f t="shared" ref="Q22" si="6">+G22*I22</f>
        <v>0</v>
      </c>
      <c r="R22" s="1">
        <f t="shared" ref="R22" si="7">+P22+Q22-G22</f>
        <v>0</v>
      </c>
      <c r="S22" s="62">
        <f t="shared" si="0"/>
        <v>10.5</v>
      </c>
    </row>
    <row r="23" spans="1:19" x14ac:dyDescent="0.25">
      <c r="A23" s="4"/>
      <c r="B23" s="5"/>
      <c r="C23" s="9"/>
      <c r="D23" s="5"/>
      <c r="E23" s="6"/>
      <c r="F23" s="7"/>
      <c r="G23" s="31"/>
      <c r="H23" s="10"/>
      <c r="I23" s="16"/>
      <c r="J23" s="5"/>
      <c r="K23" s="5"/>
      <c r="L23" s="55"/>
      <c r="M23" s="55"/>
      <c r="N23" s="11"/>
    </row>
    <row r="24" spans="1:19" ht="16.5" thickBot="1" x14ac:dyDescent="0.3"/>
    <row r="25" spans="1:19" x14ac:dyDescent="0.25">
      <c r="A25" s="85" t="s">
        <v>12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7"/>
    </row>
    <row r="26" spans="1:19" ht="15.75" customHeight="1" x14ac:dyDescent="0.25">
      <c r="A26" s="88" t="s">
        <v>8</v>
      </c>
      <c r="B26" s="77" t="s">
        <v>9</v>
      </c>
      <c r="C26" s="77" t="s">
        <v>10</v>
      </c>
      <c r="D26" s="78" t="s">
        <v>27</v>
      </c>
      <c r="E26" s="77" t="s">
        <v>2</v>
      </c>
      <c r="F26" s="78" t="s">
        <v>3</v>
      </c>
      <c r="G26" s="80" t="s">
        <v>23</v>
      </c>
      <c r="H26" s="80"/>
      <c r="I26" s="80"/>
      <c r="J26" s="77" t="s">
        <v>5</v>
      </c>
      <c r="K26" s="78" t="s">
        <v>26</v>
      </c>
      <c r="L26" s="77" t="s">
        <v>11</v>
      </c>
      <c r="M26" s="77"/>
      <c r="N26" s="89" t="s">
        <v>6</v>
      </c>
    </row>
    <row r="27" spans="1:19" ht="47.25" x14ac:dyDescent="0.25">
      <c r="A27" s="88"/>
      <c r="B27" s="77"/>
      <c r="C27" s="77"/>
      <c r="D27" s="79"/>
      <c r="E27" s="77"/>
      <c r="F27" s="79"/>
      <c r="G27" s="3" t="s">
        <v>4</v>
      </c>
      <c r="H27" s="3" t="s">
        <v>28</v>
      </c>
      <c r="I27" s="3" t="s">
        <v>29</v>
      </c>
      <c r="J27" s="77"/>
      <c r="K27" s="79"/>
      <c r="L27" s="34" t="s">
        <v>22</v>
      </c>
      <c r="M27" s="34" t="s">
        <v>7</v>
      </c>
      <c r="N27" s="89"/>
    </row>
    <row r="28" spans="1:19" x14ac:dyDescent="0.25">
      <c r="A28" s="4"/>
      <c r="B28" s="5"/>
      <c r="C28" s="5"/>
      <c r="D28" s="5"/>
      <c r="E28" s="5"/>
      <c r="F28" s="5"/>
      <c r="G28" s="31"/>
      <c r="H28" s="16"/>
      <c r="I28" s="9"/>
      <c r="J28" s="5"/>
      <c r="K28" s="5"/>
      <c r="L28" s="20"/>
      <c r="M28" s="20"/>
      <c r="N28" s="8"/>
    </row>
    <row r="29" spans="1:19" x14ac:dyDescent="0.25">
      <c r="A29" s="4"/>
      <c r="B29" s="5"/>
      <c r="C29" s="5"/>
      <c r="D29" s="5"/>
      <c r="E29" s="5"/>
      <c r="F29" s="5"/>
      <c r="G29" s="31"/>
      <c r="H29" s="16"/>
      <c r="I29" s="21"/>
      <c r="J29" s="5"/>
      <c r="K29" s="5"/>
      <c r="L29" s="20"/>
      <c r="M29" s="20"/>
      <c r="N29" s="8"/>
    </row>
    <row r="30" spans="1:19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8"/>
    </row>
    <row r="31" spans="1:19" ht="16.5" thickBot="1" x14ac:dyDescent="0.3"/>
    <row r="32" spans="1:19" x14ac:dyDescent="0.25">
      <c r="A32" s="85" t="s">
        <v>13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7"/>
    </row>
    <row r="33" spans="1:19" ht="15.75" customHeight="1" x14ac:dyDescent="0.25">
      <c r="A33" s="88" t="s">
        <v>8</v>
      </c>
      <c r="B33" s="77" t="s">
        <v>9</v>
      </c>
      <c r="C33" s="77" t="s">
        <v>10</v>
      </c>
      <c r="D33" s="78" t="s">
        <v>27</v>
      </c>
      <c r="E33" s="81" t="s">
        <v>3</v>
      </c>
      <c r="F33" s="82"/>
      <c r="G33" s="80" t="s">
        <v>23</v>
      </c>
      <c r="H33" s="80"/>
      <c r="I33" s="80"/>
      <c r="J33" s="77" t="s">
        <v>5</v>
      </c>
      <c r="K33" s="78" t="s">
        <v>26</v>
      </c>
      <c r="L33" s="77" t="s">
        <v>11</v>
      </c>
      <c r="M33" s="89"/>
      <c r="N33" s="94" t="s">
        <v>6</v>
      </c>
    </row>
    <row r="34" spans="1:19" ht="47.25" x14ac:dyDescent="0.25">
      <c r="A34" s="88"/>
      <c r="B34" s="77"/>
      <c r="C34" s="78"/>
      <c r="D34" s="79"/>
      <c r="E34" s="81"/>
      <c r="F34" s="82"/>
      <c r="G34" s="36" t="s">
        <v>4</v>
      </c>
      <c r="H34" s="36" t="s">
        <v>28</v>
      </c>
      <c r="I34" s="36" t="s">
        <v>29</v>
      </c>
      <c r="J34" s="78"/>
      <c r="K34" s="79"/>
      <c r="L34" s="35" t="s">
        <v>14</v>
      </c>
      <c r="M34" s="13" t="s">
        <v>7</v>
      </c>
      <c r="N34" s="94"/>
    </row>
    <row r="35" spans="1:19" ht="31.5" x14ac:dyDescent="0.25">
      <c r="A35" s="4" t="s">
        <v>56</v>
      </c>
      <c r="B35" s="5" t="s">
        <v>81</v>
      </c>
      <c r="C35" s="14"/>
      <c r="D35" s="5" t="s">
        <v>20</v>
      </c>
      <c r="E35" s="83" t="s">
        <v>93</v>
      </c>
      <c r="F35" s="84"/>
      <c r="G35" s="54">
        <v>25</v>
      </c>
      <c r="H35" s="16">
        <v>0.72</v>
      </c>
      <c r="I35" s="17">
        <f t="shared" ref="I35:I43" si="8">100%-H35</f>
        <v>0.28000000000000003</v>
      </c>
      <c r="J35" s="5" t="s">
        <v>80</v>
      </c>
      <c r="K35" s="5" t="s">
        <v>24</v>
      </c>
      <c r="L35" s="55">
        <v>41518</v>
      </c>
      <c r="M35" s="55">
        <v>41699</v>
      </c>
      <c r="N35" s="15"/>
      <c r="P35" s="1">
        <f t="shared" ref="P35:P43" si="9">+G35*H35</f>
        <v>18</v>
      </c>
      <c r="Q35" s="1">
        <f t="shared" ref="Q35:Q43" si="10">+G35*I35</f>
        <v>7.0000000000000009</v>
      </c>
      <c r="R35" s="1">
        <f t="shared" ref="R35:R43" si="11">+P35+Q35-G35</f>
        <v>0</v>
      </c>
      <c r="S35" s="62">
        <f>+H35*G35</f>
        <v>18</v>
      </c>
    </row>
    <row r="36" spans="1:19" ht="31.5" x14ac:dyDescent="0.25">
      <c r="A36" s="4" t="s">
        <v>56</v>
      </c>
      <c r="B36" s="5" t="s">
        <v>113</v>
      </c>
      <c r="C36" s="5"/>
      <c r="D36" s="5" t="s">
        <v>20</v>
      </c>
      <c r="E36" s="83" t="s">
        <v>98</v>
      </c>
      <c r="F36" s="84"/>
      <c r="G36" s="54">
        <v>0.9</v>
      </c>
      <c r="H36" s="16">
        <v>0.5</v>
      </c>
      <c r="I36" s="17">
        <f t="shared" si="8"/>
        <v>0.5</v>
      </c>
      <c r="J36" s="5" t="s">
        <v>104</v>
      </c>
      <c r="K36" s="5" t="s">
        <v>24</v>
      </c>
      <c r="L36" s="55">
        <v>41518</v>
      </c>
      <c r="M36" s="55">
        <v>41609</v>
      </c>
      <c r="N36" s="15"/>
      <c r="P36" s="1">
        <f t="shared" si="9"/>
        <v>0.45</v>
      </c>
      <c r="Q36" s="1">
        <f t="shared" si="10"/>
        <v>0.45</v>
      </c>
      <c r="R36" s="1">
        <f t="shared" si="11"/>
        <v>0</v>
      </c>
      <c r="S36" s="62">
        <f t="shared" ref="S36:S43" si="12">+H36*G36</f>
        <v>0.45</v>
      </c>
    </row>
    <row r="37" spans="1:19" ht="15.75" customHeight="1" x14ac:dyDescent="0.25">
      <c r="A37" s="4" t="s">
        <v>56</v>
      </c>
      <c r="B37" s="5" t="s">
        <v>111</v>
      </c>
      <c r="C37" s="61"/>
      <c r="D37" s="5" t="s">
        <v>20</v>
      </c>
      <c r="E37" s="83" t="s">
        <v>99</v>
      </c>
      <c r="F37" s="84"/>
      <c r="G37" s="54">
        <v>0.3</v>
      </c>
      <c r="H37" s="16">
        <v>0.5</v>
      </c>
      <c r="I37" s="17">
        <f t="shared" si="8"/>
        <v>0.5</v>
      </c>
      <c r="J37" s="5" t="s">
        <v>104</v>
      </c>
      <c r="K37" s="5" t="s">
        <v>24</v>
      </c>
      <c r="L37" s="55">
        <v>41518</v>
      </c>
      <c r="M37" s="55"/>
      <c r="N37" s="59"/>
      <c r="O37" s="60"/>
      <c r="P37" s="1">
        <f t="shared" si="9"/>
        <v>0.15</v>
      </c>
      <c r="Q37" s="1">
        <f t="shared" si="10"/>
        <v>0.15</v>
      </c>
      <c r="R37" s="1">
        <f t="shared" si="11"/>
        <v>0</v>
      </c>
      <c r="S37" s="62">
        <f t="shared" si="12"/>
        <v>0.15</v>
      </c>
    </row>
    <row r="38" spans="1:19" ht="31.5" x14ac:dyDescent="0.25">
      <c r="A38" s="4" t="s">
        <v>56</v>
      </c>
      <c r="B38" s="5" t="s">
        <v>94</v>
      </c>
      <c r="C38" s="5"/>
      <c r="D38" s="5" t="s">
        <v>20</v>
      </c>
      <c r="E38" s="83" t="s">
        <v>100</v>
      </c>
      <c r="F38" s="84"/>
      <c r="G38" s="54">
        <v>1.2</v>
      </c>
      <c r="H38" s="16">
        <v>0.5</v>
      </c>
      <c r="I38" s="17">
        <f t="shared" si="8"/>
        <v>0.5</v>
      </c>
      <c r="J38" s="5" t="s">
        <v>104</v>
      </c>
      <c r="K38" s="5" t="s">
        <v>24</v>
      </c>
      <c r="L38" s="55">
        <v>41518</v>
      </c>
      <c r="M38" s="55">
        <v>41609</v>
      </c>
      <c r="N38" s="15"/>
      <c r="P38" s="1">
        <f t="shared" si="9"/>
        <v>0.6</v>
      </c>
      <c r="Q38" s="1">
        <f t="shared" si="10"/>
        <v>0.6</v>
      </c>
      <c r="R38" s="1">
        <f t="shared" si="11"/>
        <v>0</v>
      </c>
      <c r="S38" s="62">
        <f t="shared" si="12"/>
        <v>0.6</v>
      </c>
    </row>
    <row r="39" spans="1:19" ht="31.5" x14ac:dyDescent="0.25">
      <c r="A39" s="4" t="s">
        <v>56</v>
      </c>
      <c r="B39" s="5" t="s">
        <v>95</v>
      </c>
      <c r="C39" s="5"/>
      <c r="D39" s="5" t="s">
        <v>20</v>
      </c>
      <c r="E39" s="83" t="s">
        <v>101</v>
      </c>
      <c r="F39" s="84"/>
      <c r="G39" s="54">
        <v>0.4</v>
      </c>
      <c r="H39" s="16">
        <v>0.5</v>
      </c>
      <c r="I39" s="17">
        <f t="shared" si="8"/>
        <v>0.5</v>
      </c>
      <c r="J39" s="5" t="s">
        <v>104</v>
      </c>
      <c r="K39" s="5" t="s">
        <v>24</v>
      </c>
      <c r="L39" s="55">
        <v>41518</v>
      </c>
      <c r="M39" s="55">
        <v>41609</v>
      </c>
      <c r="N39" s="15"/>
      <c r="P39" s="1">
        <f t="shared" si="9"/>
        <v>0.2</v>
      </c>
      <c r="Q39" s="1">
        <f t="shared" si="10"/>
        <v>0.2</v>
      </c>
      <c r="R39" s="1">
        <f t="shared" si="11"/>
        <v>0</v>
      </c>
      <c r="S39" s="62">
        <f t="shared" si="12"/>
        <v>0.2</v>
      </c>
    </row>
    <row r="40" spans="1:19" ht="31.5" x14ac:dyDescent="0.25">
      <c r="A40" s="4" t="s">
        <v>56</v>
      </c>
      <c r="B40" s="5" t="s">
        <v>96</v>
      </c>
      <c r="C40" s="5"/>
      <c r="D40" s="5" t="s">
        <v>20</v>
      </c>
      <c r="E40" s="83" t="s">
        <v>102</v>
      </c>
      <c r="F40" s="84"/>
      <c r="G40" s="54">
        <v>0.5</v>
      </c>
      <c r="H40" s="16">
        <v>0.5</v>
      </c>
      <c r="I40" s="17">
        <f t="shared" si="8"/>
        <v>0.5</v>
      </c>
      <c r="J40" s="5" t="s">
        <v>104</v>
      </c>
      <c r="K40" s="5" t="s">
        <v>24</v>
      </c>
      <c r="L40" s="55">
        <v>41518</v>
      </c>
      <c r="M40" s="55">
        <v>41609</v>
      </c>
      <c r="N40" s="15"/>
      <c r="P40" s="1">
        <f t="shared" si="9"/>
        <v>0.25</v>
      </c>
      <c r="Q40" s="1">
        <f t="shared" si="10"/>
        <v>0.25</v>
      </c>
      <c r="R40" s="1">
        <f t="shared" si="11"/>
        <v>0</v>
      </c>
      <c r="S40" s="62">
        <f t="shared" si="12"/>
        <v>0.25</v>
      </c>
    </row>
    <row r="41" spans="1:19" ht="31.5" x14ac:dyDescent="0.25">
      <c r="A41" s="4" t="s">
        <v>56</v>
      </c>
      <c r="B41" s="5" t="s">
        <v>97</v>
      </c>
      <c r="C41" s="5"/>
      <c r="D41" s="5" t="s">
        <v>20</v>
      </c>
      <c r="E41" s="83" t="s">
        <v>112</v>
      </c>
      <c r="F41" s="84"/>
      <c r="G41" s="54">
        <v>1</v>
      </c>
      <c r="H41" s="16">
        <v>0.5</v>
      </c>
      <c r="I41" s="17">
        <f t="shared" si="8"/>
        <v>0.5</v>
      </c>
      <c r="J41" s="5" t="s">
        <v>104</v>
      </c>
      <c r="K41" s="5" t="s">
        <v>24</v>
      </c>
      <c r="L41" s="55">
        <v>41791</v>
      </c>
      <c r="M41" s="55">
        <v>41883</v>
      </c>
      <c r="N41" s="15"/>
      <c r="P41" s="1">
        <f t="shared" si="9"/>
        <v>0.5</v>
      </c>
      <c r="Q41" s="1">
        <f t="shared" si="10"/>
        <v>0.5</v>
      </c>
      <c r="R41" s="1">
        <f t="shared" si="11"/>
        <v>0</v>
      </c>
      <c r="S41" s="62">
        <f t="shared" si="12"/>
        <v>0.5</v>
      </c>
    </row>
    <row r="42" spans="1:19" ht="31.5" x14ac:dyDescent="0.25">
      <c r="A42" s="4" t="s">
        <v>56</v>
      </c>
      <c r="B42" s="5" t="s">
        <v>105</v>
      </c>
      <c r="C42" s="5"/>
      <c r="D42" s="5" t="s">
        <v>20</v>
      </c>
      <c r="E42" s="83" t="s">
        <v>110</v>
      </c>
      <c r="F42" s="84"/>
      <c r="G42" s="54">
        <v>0.2</v>
      </c>
      <c r="H42" s="16">
        <v>1</v>
      </c>
      <c r="I42" s="17">
        <f t="shared" si="8"/>
        <v>0</v>
      </c>
      <c r="J42" s="5" t="s">
        <v>104</v>
      </c>
      <c r="K42" s="5" t="s">
        <v>24</v>
      </c>
      <c r="L42" s="55">
        <v>43070</v>
      </c>
      <c r="M42" s="55">
        <v>43160</v>
      </c>
      <c r="N42" s="15"/>
      <c r="P42" s="1">
        <f t="shared" si="9"/>
        <v>0.2</v>
      </c>
      <c r="Q42" s="1">
        <f t="shared" si="10"/>
        <v>0</v>
      </c>
      <c r="R42" s="1">
        <f t="shared" si="11"/>
        <v>0</v>
      </c>
      <c r="S42" s="62">
        <f t="shared" si="12"/>
        <v>0.2</v>
      </c>
    </row>
    <row r="43" spans="1:19" ht="31.5" x14ac:dyDescent="0.25">
      <c r="A43" s="4" t="s">
        <v>56</v>
      </c>
      <c r="B43" s="5" t="s">
        <v>107</v>
      </c>
      <c r="C43" s="5"/>
      <c r="D43" s="5" t="s">
        <v>108</v>
      </c>
      <c r="E43" s="83" t="s">
        <v>106</v>
      </c>
      <c r="F43" s="84"/>
      <c r="G43" s="54">
        <v>0.3</v>
      </c>
      <c r="H43" s="16">
        <v>1</v>
      </c>
      <c r="I43" s="17">
        <f t="shared" si="8"/>
        <v>0</v>
      </c>
      <c r="J43" s="5" t="s">
        <v>104</v>
      </c>
      <c r="K43" s="5" t="s">
        <v>24</v>
      </c>
      <c r="L43" s="55">
        <v>41852</v>
      </c>
      <c r="M43" s="55">
        <v>41944</v>
      </c>
      <c r="N43" s="15"/>
      <c r="P43" s="1">
        <f t="shared" si="9"/>
        <v>0.3</v>
      </c>
      <c r="Q43" s="1">
        <f t="shared" si="10"/>
        <v>0</v>
      </c>
      <c r="R43" s="1">
        <f t="shared" si="11"/>
        <v>0</v>
      </c>
      <c r="S43" s="62">
        <f t="shared" si="12"/>
        <v>0.3</v>
      </c>
    </row>
    <row r="44" spans="1:19" ht="16.5" thickBot="1" x14ac:dyDescent="0.3">
      <c r="A44" s="4"/>
      <c r="B44" s="5"/>
      <c r="C44" s="5"/>
      <c r="D44" s="5"/>
      <c r="E44" s="98"/>
      <c r="F44" s="99"/>
      <c r="G44" s="54"/>
      <c r="H44" s="16"/>
      <c r="I44" s="17"/>
      <c r="J44" s="5"/>
      <c r="K44" s="5"/>
      <c r="L44" s="67"/>
      <c r="M44" s="68"/>
      <c r="N44" s="15"/>
    </row>
    <row r="45" spans="1:19" ht="15.75" customHeight="1" x14ac:dyDescent="0.25">
      <c r="A45" s="95" t="s">
        <v>15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7"/>
    </row>
    <row r="46" spans="1:19" x14ac:dyDescent="0.25">
      <c r="A46" s="88" t="s">
        <v>8</v>
      </c>
      <c r="B46" s="77" t="s">
        <v>9</v>
      </c>
      <c r="C46" s="77" t="s">
        <v>10</v>
      </c>
      <c r="D46" s="78" t="s">
        <v>27</v>
      </c>
      <c r="E46" s="77" t="s">
        <v>3</v>
      </c>
      <c r="F46" s="80" t="s">
        <v>23</v>
      </c>
      <c r="G46" s="80"/>
      <c r="H46" s="80"/>
      <c r="I46" s="77" t="s">
        <v>16</v>
      </c>
      <c r="J46" s="77" t="s">
        <v>5</v>
      </c>
      <c r="K46" s="78" t="s">
        <v>26</v>
      </c>
      <c r="L46" s="77" t="s">
        <v>11</v>
      </c>
      <c r="M46" s="77"/>
      <c r="N46" s="89" t="s">
        <v>6</v>
      </c>
    </row>
    <row r="47" spans="1:19" ht="47.25" x14ac:dyDescent="0.25">
      <c r="A47" s="88"/>
      <c r="B47" s="77"/>
      <c r="C47" s="77"/>
      <c r="D47" s="79"/>
      <c r="E47" s="77"/>
      <c r="F47" s="3" t="s">
        <v>4</v>
      </c>
      <c r="G47" s="3" t="s">
        <v>28</v>
      </c>
      <c r="H47" s="3" t="s">
        <v>29</v>
      </c>
      <c r="I47" s="77"/>
      <c r="J47" s="77"/>
      <c r="K47" s="79"/>
      <c r="L47" s="34" t="s">
        <v>17</v>
      </c>
      <c r="M47" s="34" t="s">
        <v>18</v>
      </c>
      <c r="N47" s="89"/>
    </row>
    <row r="48" spans="1:19" ht="30" customHeight="1" x14ac:dyDescent="0.25">
      <c r="A48" s="4" t="s">
        <v>56</v>
      </c>
      <c r="B48" s="5" t="s">
        <v>103</v>
      </c>
      <c r="C48" s="5" t="s">
        <v>109</v>
      </c>
      <c r="D48" s="6" t="s">
        <v>21</v>
      </c>
      <c r="E48" s="31" t="s">
        <v>99</v>
      </c>
      <c r="F48" s="69">
        <v>5.5</v>
      </c>
      <c r="G48" s="16">
        <v>0.5</v>
      </c>
      <c r="H48" s="17">
        <f t="shared" ref="H48" si="13">100%-G48</f>
        <v>0.5</v>
      </c>
      <c r="I48" s="22">
        <v>10</v>
      </c>
      <c r="J48" s="5" t="s">
        <v>104</v>
      </c>
      <c r="K48" s="5" t="s">
        <v>24</v>
      </c>
      <c r="L48" s="55">
        <v>41518</v>
      </c>
      <c r="M48" s="55">
        <v>41609</v>
      </c>
      <c r="N48" s="23"/>
      <c r="P48" s="1">
        <f>+F48*G48</f>
        <v>2.75</v>
      </c>
      <c r="Q48" s="1">
        <f>+F48*H48</f>
        <v>2.75</v>
      </c>
      <c r="R48" s="1">
        <f>+P48+Q48-F48</f>
        <v>0</v>
      </c>
      <c r="S48" s="63">
        <f>+G48*F48</f>
        <v>2.75</v>
      </c>
    </row>
    <row r="49" spans="1:19" x14ac:dyDescent="0.25">
      <c r="A49" s="4"/>
      <c r="B49" s="5"/>
      <c r="C49" s="14"/>
      <c r="D49" s="6"/>
      <c r="E49" s="31"/>
      <c r="F49" s="31"/>
      <c r="G49" s="16"/>
      <c r="H49" s="12"/>
      <c r="I49" s="22"/>
      <c r="J49" s="5"/>
      <c r="K49" s="6"/>
      <c r="L49" s="20"/>
      <c r="M49" s="20"/>
      <c r="N49" s="23"/>
    </row>
    <row r="50" spans="1:19" x14ac:dyDescent="0.25">
      <c r="A50" s="4"/>
      <c r="B50" s="5"/>
      <c r="C50" s="14"/>
      <c r="D50" s="6"/>
      <c r="E50" s="31"/>
      <c r="F50" s="31"/>
      <c r="G50" s="16"/>
      <c r="H50" s="12"/>
      <c r="I50" s="22"/>
      <c r="J50" s="5"/>
      <c r="K50" s="6"/>
      <c r="L50" s="20"/>
      <c r="M50" s="20"/>
      <c r="N50" s="23"/>
    </row>
    <row r="51" spans="1:19" x14ac:dyDescent="0.25">
      <c r="A51" s="4"/>
      <c r="B51" s="5"/>
      <c r="C51" s="14"/>
      <c r="D51" s="6"/>
      <c r="E51" s="31"/>
      <c r="F51" s="31"/>
      <c r="G51" s="16"/>
      <c r="H51" s="12"/>
      <c r="I51" s="22"/>
      <c r="J51" s="5"/>
      <c r="K51" s="6"/>
      <c r="L51" s="20"/>
      <c r="M51" s="20"/>
      <c r="N51" s="23"/>
      <c r="S51" s="62">
        <f>SUM(S35:S48)</f>
        <v>23.4</v>
      </c>
    </row>
    <row r="52" spans="1:19" x14ac:dyDescent="0.25">
      <c r="A52" s="4"/>
      <c r="B52" s="5"/>
      <c r="C52" s="14"/>
      <c r="D52" s="6"/>
      <c r="E52" s="14"/>
      <c r="F52" s="31"/>
      <c r="G52" s="16"/>
      <c r="H52" s="12"/>
      <c r="I52" s="22"/>
      <c r="J52" s="5"/>
      <c r="K52" s="6"/>
      <c r="L52" s="20"/>
      <c r="M52" s="20"/>
      <c r="N52" s="23"/>
    </row>
    <row r="53" spans="1:19" x14ac:dyDescent="0.25">
      <c r="A53" s="4"/>
      <c r="B53" s="5"/>
      <c r="C53" s="14"/>
      <c r="D53" s="6"/>
      <c r="E53" s="14"/>
      <c r="F53" s="31"/>
      <c r="G53" s="16"/>
      <c r="H53" s="12"/>
      <c r="I53" s="22"/>
      <c r="J53" s="5"/>
      <c r="K53" s="6"/>
      <c r="L53" s="20"/>
      <c r="M53" s="20"/>
      <c r="N53" s="23"/>
    </row>
    <row r="54" spans="1:19" x14ac:dyDescent="0.25">
      <c r="A54" s="4"/>
      <c r="B54" s="5"/>
      <c r="C54" s="14"/>
      <c r="D54" s="6"/>
      <c r="E54" s="14"/>
      <c r="F54" s="31"/>
      <c r="G54" s="16"/>
      <c r="H54" s="12"/>
      <c r="I54" s="22"/>
      <c r="J54" s="5"/>
      <c r="K54" s="6"/>
      <c r="L54" s="20"/>
      <c r="M54" s="20"/>
      <c r="N54" s="23"/>
    </row>
    <row r="55" spans="1:19" ht="16.5" thickBot="1" x14ac:dyDescent="0.3">
      <c r="A55" s="32"/>
      <c r="B55" s="18"/>
      <c r="C55" s="24"/>
      <c r="D55" s="25"/>
      <c r="E55" s="24"/>
      <c r="F55" s="33"/>
      <c r="G55" s="26"/>
      <c r="H55" s="19"/>
      <c r="I55" s="27"/>
      <c r="J55" s="18"/>
      <c r="K55" s="25"/>
      <c r="L55" s="28"/>
      <c r="M55" s="28"/>
      <c r="N55" s="29"/>
    </row>
    <row r="58" spans="1:19" x14ac:dyDescent="0.25">
      <c r="G58" s="64"/>
      <c r="H58" s="1">
        <v>25</v>
      </c>
      <c r="I58" s="1">
        <v>100</v>
      </c>
    </row>
    <row r="59" spans="1:19" x14ac:dyDescent="0.25">
      <c r="G59" s="66"/>
      <c r="H59" s="1">
        <v>18</v>
      </c>
      <c r="I59" s="1">
        <f>+H59*I58/H58</f>
        <v>72</v>
      </c>
      <c r="J59" s="1">
        <v>47</v>
      </c>
    </row>
    <row r="60" spans="1:19" x14ac:dyDescent="0.25">
      <c r="G60" s="65"/>
    </row>
    <row r="61" spans="1:19" x14ac:dyDescent="0.25">
      <c r="H61" s="1">
        <v>25</v>
      </c>
      <c r="I61" s="1">
        <v>100</v>
      </c>
    </row>
    <row r="62" spans="1:19" x14ac:dyDescent="0.25">
      <c r="H62" s="1">
        <v>7</v>
      </c>
      <c r="I62" s="1">
        <f>+H62*I61/H61</f>
        <v>28</v>
      </c>
    </row>
    <row r="63" spans="1:19" x14ac:dyDescent="0.25">
      <c r="J63" s="1">
        <v>53</v>
      </c>
      <c r="K63" s="1">
        <f>+I59+I62</f>
        <v>100</v>
      </c>
      <c r="L63" s="1">
        <f>+J63+J59</f>
        <v>100</v>
      </c>
    </row>
  </sheetData>
  <mergeCells count="59">
    <mergeCell ref="E42:F42"/>
    <mergeCell ref="A32:N32"/>
    <mergeCell ref="E36:F36"/>
    <mergeCell ref="L46:M46"/>
    <mergeCell ref="N46:N47"/>
    <mergeCell ref="C46:C47"/>
    <mergeCell ref="D46:D47"/>
    <mergeCell ref="E46:E47"/>
    <mergeCell ref="F46:H46"/>
    <mergeCell ref="I46:I47"/>
    <mergeCell ref="N33:N34"/>
    <mergeCell ref="A45:N45"/>
    <mergeCell ref="A46:A47"/>
    <mergeCell ref="B46:B47"/>
    <mergeCell ref="A33:A34"/>
    <mergeCell ref="E44:F44"/>
    <mergeCell ref="L33:M33"/>
    <mergeCell ref="C1:D1"/>
    <mergeCell ref="A2:N2"/>
    <mergeCell ref="A3:N3"/>
    <mergeCell ref="A4:A5"/>
    <mergeCell ref="B4:B5"/>
    <mergeCell ref="C4:C5"/>
    <mergeCell ref="D4:D5"/>
    <mergeCell ref="E4:E5"/>
    <mergeCell ref="F4:F5"/>
    <mergeCell ref="G4:I4"/>
    <mergeCell ref="J4:J5"/>
    <mergeCell ref="K4:K5"/>
    <mergeCell ref="L4:M4"/>
    <mergeCell ref="N4:N5"/>
    <mergeCell ref="A25:N25"/>
    <mergeCell ref="A26:A27"/>
    <mergeCell ref="B26:B27"/>
    <mergeCell ref="C26:C27"/>
    <mergeCell ref="D26:D27"/>
    <mergeCell ref="E26:E27"/>
    <mergeCell ref="F26:F27"/>
    <mergeCell ref="G26:I26"/>
    <mergeCell ref="J26:J27"/>
    <mergeCell ref="K26:K27"/>
    <mergeCell ref="L26:M26"/>
    <mergeCell ref="N26:N27"/>
    <mergeCell ref="J46:J47"/>
    <mergeCell ref="K46:K47"/>
    <mergeCell ref="B33:B34"/>
    <mergeCell ref="C33:C34"/>
    <mergeCell ref="D33:D34"/>
    <mergeCell ref="G33:I33"/>
    <mergeCell ref="J33:J34"/>
    <mergeCell ref="E33:F34"/>
    <mergeCell ref="E35:F35"/>
    <mergeCell ref="E41:F41"/>
    <mergeCell ref="E37:F37"/>
    <mergeCell ref="E38:F38"/>
    <mergeCell ref="E39:F39"/>
    <mergeCell ref="E43:F43"/>
    <mergeCell ref="E40:F40"/>
    <mergeCell ref="K33:K34"/>
  </mergeCells>
  <dataValidations count="1">
    <dataValidation type="list" allowBlank="1" showInputMessage="1" showErrorMessage="1" sqref="D48:D55 K48:K55 K35:K44 K28:K30 K6:K24 D6:D24 D28:D30 D44 D35:D42">
      <formula1>#REF!</formula1>
    </dataValidation>
  </dataValidations>
  <pageMargins left="0.2" right="0.23" top="0.75" bottom="0.75" header="0.3" footer="0.3"/>
  <pageSetup scale="5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79AE9478E8EF2A46B1FA41FD1CA47390" ma:contentTypeVersion="0" ma:contentTypeDescription="A content type to manage public (operations) IDB documents" ma:contentTypeScope="" ma:versionID="d8ce6d7a826eb2e085fd41101f949d2d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6bfe46e4c83422ab72b735076e7988d3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7e3e8b7-b0c0-4a85-90a4-39ae7e6b1e0c}" ma:internalName="TaxCatchAll" ma:showField="CatchAllData" ma:web="1920e0c9-23ea-4319-93c5-bce2be32d0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7e3e8b7-b0c0-4a85-90a4-39ae7e6b1e0c}" ma:internalName="TaxCatchAllLabel" ma:readOnly="true" ma:showField="CatchAllDataLabel" ma:web="1920e0c9-23ea-4319-93c5-bce2be32d0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j8b96605ee2f4c4e988849e658583fee xmlns="9c571b2f-e523-4ab2-ba2e-09e151a03ef4">
      <Terms xmlns="http://schemas.microsoft.com/office/infopath/2007/PartnerControls"/>
    </j8b96605ee2f4c4e988849e658583fee>
    <Disclosure_x0020_Activity xmlns="9c571b2f-e523-4ab2-ba2e-09e151a03ef4">Loan Proposal</Disclosure_x0020_Activity>
    <Key_x0020_Document xmlns="9c571b2f-e523-4ab2-ba2e-09e151a03ef4">false</Key_x0020_Document>
    <Division_x0020_or_x0020_Unit xmlns="9c571b2f-e523-4ab2-ba2e-09e151a03ef4">INE/TSP</Division_x0020_or_x0020_Unit>
    <Other_x0020_Author xmlns="9c571b2f-e523-4ab2-ba2e-09e151a03ef4" xsi:nil="true"/>
    <Region xmlns="9c571b2f-e523-4ab2-ba2e-09e151a03ef4" xsi:nil="true"/>
    <IDBDocs_x0020_Number xmlns="9c571b2f-e523-4ab2-ba2e-09e151a03ef4">37887892</IDBDocs_x0020_Number>
    <Document_x0020_Author xmlns="9c571b2f-e523-4ab2-ba2e-09e151a03ef4">Lenci Pousada, Vera Lucia</Document_x0020_Author>
    <Publication_x0020_Type xmlns="9c571b2f-e523-4ab2-ba2e-09e151a03ef4" xsi:nil="true"/>
    <Operation_x0020_Type xmlns="9c571b2f-e523-4ab2-ba2e-09e151a03ef4" xsi:nil="true"/>
    <TaxCatchAll xmlns="9c571b2f-e523-4ab2-ba2e-09e151a03ef4">
      <Value>8</Value>
      <Value>7</Value>
    </TaxCatchAll>
    <Fiscal_x0020_Year_x0020_IDB xmlns="9c571b2f-e523-4ab2-ba2e-09e151a03ef4">2013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AR-L1158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Loan Proposal</TermName>
          <TermId xmlns="http://schemas.microsoft.com/office/infopath/2007/PartnerControls">6ee86b6f-6e46-485b-8bfb-87a1f44622ac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EXCEL&lt;/APPLICATION&gt;&lt;USER_STAGE&gt;Loan Proposal&lt;/USER_STAGE&gt;&lt;APPROVAL_CODE&gt;CG&lt;/APPROVAL_CODE&gt;&lt;APPROVAL_DESC&gt;Committee of the Whole&lt;/APPROVAL_DESC&gt;&lt;PD_OBJ_TYPE&gt;0&lt;/PD_OBJ_TYPE&gt;&lt;DTAPPROVAL&gt;Sep 11 2013 12:00AM&lt;/DTAPPROVAL&gt;&lt;MAKERECORD&gt;N&lt;/MAKERECORD&gt;&lt;PD_FILEPT_NO&gt;PO-AR-L1158-Anl&lt;/PD_FILEPT_NO&gt;&lt;/Data&gt;</Migration_x0020_Info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TR-FER</Webtopic>
    <Identifier xmlns="9c571b2f-e523-4ab2-ba2e-09e151a03ef4">Caterina Vecco x.2460 FULL DOC</Identifier>
    <Publishing_x0020_House xmlns="9c571b2f-e523-4ab2-ba2e-09e151a03ef4" xsi:nil="true"/>
    <Document_x0020_Language_x0020_IDB xmlns="9c571b2f-e523-4ab2-ba2e-09e151a03ef4">Spanish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</documentManagement>
</p:properties>
</file>

<file path=customXml/itemProps1.xml><?xml version="1.0" encoding="utf-8"?>
<ds:datastoreItem xmlns:ds="http://schemas.openxmlformats.org/officeDocument/2006/customXml" ds:itemID="{0779D4C3-CABD-468A-932F-6BD6E696CBD1}"/>
</file>

<file path=customXml/itemProps2.xml><?xml version="1.0" encoding="utf-8"?>
<ds:datastoreItem xmlns:ds="http://schemas.openxmlformats.org/officeDocument/2006/customXml" ds:itemID="{E85F22CC-6979-4767-84BD-E7C4BABEE54F}"/>
</file>

<file path=customXml/itemProps3.xml><?xml version="1.0" encoding="utf-8"?>
<ds:datastoreItem xmlns:ds="http://schemas.openxmlformats.org/officeDocument/2006/customXml" ds:itemID="{0F996ABD-A303-44C5-8A5E-03CDC7B0E4DC}"/>
</file>

<file path=customXml/itemProps4.xml><?xml version="1.0" encoding="utf-8"?>
<ds:datastoreItem xmlns:ds="http://schemas.openxmlformats.org/officeDocument/2006/customXml" ds:itemID="{EFA75047-26D5-472D-A320-7C01AF34DA4D}"/>
</file>

<file path=customXml/itemProps5.xml><?xml version="1.0" encoding="utf-8"?>
<ds:datastoreItem xmlns:ds="http://schemas.openxmlformats.org/officeDocument/2006/customXml" ds:itemID="{491982B1-963A-4953-AB85-5559B6A6CF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 de Adquisiciones</vt:lpstr>
      <vt:lpstr>Detalle Plan de Adquisiciones</vt:lpstr>
      <vt:lpstr>'Detalle Plan de Adquisiciones'!Print_Area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Enlace Electrónico Mandatorio 2_ Plan de Adquisiciones (PA) _ LP</dc:title>
  <dc:creator>Bruno Costa</dc:creator>
  <cp:lastModifiedBy>Inter-American Development Bank</cp:lastModifiedBy>
  <cp:lastPrinted>2011-08-08T21:38:46Z</cp:lastPrinted>
  <dcterms:created xsi:type="dcterms:W3CDTF">2011-03-30T14:45:37Z</dcterms:created>
  <dcterms:modified xsi:type="dcterms:W3CDTF">2013-08-19T15:07:20Z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0x01010046CF21643EE8D14686A648AA6DAD08920079AE9478E8EF2A46B1FA41FD1CA47390</vt:lpwstr>
  </property>
  <property fmtid="{D5CDD505-2E9C-101B-9397-08002B2CF9AE}" pid="5" name="TaxKeywordTaxHTField">
    <vt:lpwstr/>
  </property>
  <property fmtid="{D5CDD505-2E9C-101B-9397-08002B2CF9AE}" pid="6" name="Series Operations IDB">
    <vt:lpwstr>7;#Loan Proposal|6ee86b6f-6e46-485b-8bfb-87a1f44622ac</vt:lpwstr>
  </property>
  <property fmtid="{D5CDD505-2E9C-101B-9397-08002B2CF9AE}" pid="7" name="Sub-Sector">
    <vt:lpwstr/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7;#Loan Proposal|6ee86b6f-6e46-485b-8bfb-87a1f44622ac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8;#Project Preparation, Planning and Design|29ca0c72-1fc4-435f-a09c-28585cb5eac9</vt:lpwstr>
  </property>
</Properties>
</file>