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12000" windowHeight="5445" tabRatio="774" activeTab="1"/>
  </bookViews>
  <sheets>
    <sheet name="QUADRO DE CUSTOS" sheetId="11" r:id="rId1"/>
    <sheet name="MATRIZ CONSOLIDADA" sheetId="2" r:id="rId2"/>
    <sheet name="Matriz POD" sheetId="12" r:id="rId3"/>
  </sheets>
  <definedNames>
    <definedName name="_xlnm.Print_Area" localSheetId="1">'MATRIZ CONSOLIDADA'!$B$1:$K$67</definedName>
    <definedName name="_xlnm.Print_Area" localSheetId="0">'QUADRO DE CUSTOS'!$A$1:$I$64</definedName>
  </definedNames>
  <calcPr calcId="145621"/>
</workbook>
</file>

<file path=xl/calcChain.xml><?xml version="1.0" encoding="utf-8"?>
<calcChain xmlns="http://schemas.openxmlformats.org/spreadsheetml/2006/main">
  <c r="I35" i="2" l="1"/>
  <c r="I18" i="2" l="1"/>
  <c r="I10" i="2"/>
  <c r="I19" i="2"/>
  <c r="G6" i="12" l="1"/>
  <c r="G15" i="12" s="1"/>
  <c r="G13" i="12"/>
  <c r="G12" i="12"/>
  <c r="G11" i="12"/>
  <c r="G10" i="12"/>
  <c r="G9" i="12"/>
  <c r="G8" i="12"/>
  <c r="G7" i="12"/>
  <c r="G5" i="12"/>
  <c r="E15" i="12"/>
  <c r="E13" i="12"/>
  <c r="E12" i="12"/>
  <c r="E11" i="12"/>
  <c r="E10" i="12"/>
  <c r="E9" i="12"/>
  <c r="E8" i="12"/>
  <c r="E7" i="12"/>
  <c r="E6" i="12"/>
  <c r="E5" i="12"/>
  <c r="F6" i="12"/>
  <c r="F15" i="12" s="1"/>
  <c r="D6" i="12"/>
  <c r="D15" i="12" s="1"/>
  <c r="I60" i="11" l="1"/>
  <c r="K36" i="2"/>
  <c r="J36" i="2"/>
  <c r="J16" i="2"/>
  <c r="K16" i="2"/>
  <c r="K30" i="2"/>
  <c r="J30" i="2"/>
  <c r="J24" i="2"/>
  <c r="K24" i="2"/>
  <c r="J14" i="2"/>
  <c r="K14" i="2"/>
  <c r="K6" i="2"/>
  <c r="J6" i="2"/>
  <c r="J62" i="2"/>
  <c r="K62" i="2" l="1"/>
  <c r="K63" i="2"/>
  <c r="J63" i="2"/>
  <c r="AA24" i="2" l="1"/>
  <c r="I62" i="2"/>
  <c r="I58" i="11" s="1"/>
  <c r="K7" i="2"/>
  <c r="K8" i="2"/>
  <c r="K11" i="2"/>
  <c r="K12" i="2"/>
  <c r="K13" i="2"/>
  <c r="K15" i="2"/>
  <c r="K20" i="2"/>
  <c r="K21" i="2"/>
  <c r="K25" i="2"/>
  <c r="K26" i="2" s="1"/>
  <c r="K29" i="2"/>
  <c r="K31" i="2" s="1"/>
  <c r="K33" i="2"/>
  <c r="K34" i="2"/>
  <c r="K37" i="2"/>
  <c r="K39" i="2"/>
  <c r="K40" i="2"/>
  <c r="K42" i="2"/>
  <c r="K43" i="2"/>
  <c r="K44" i="2"/>
  <c r="K45" i="2"/>
  <c r="K46" i="2"/>
  <c r="K47" i="2"/>
  <c r="K48" i="2"/>
  <c r="K50" i="2"/>
  <c r="K51" i="2"/>
  <c r="K53" i="2"/>
  <c r="K54" i="2"/>
  <c r="K55" i="2"/>
  <c r="J7" i="2"/>
  <c r="J8" i="2"/>
  <c r="J11" i="2"/>
  <c r="J12" i="2"/>
  <c r="J13" i="2"/>
  <c r="J15" i="2"/>
  <c r="J20" i="2"/>
  <c r="J21" i="2"/>
  <c r="J25" i="2"/>
  <c r="J26" i="2" s="1"/>
  <c r="J29" i="2"/>
  <c r="J31" i="2" s="1"/>
  <c r="J33" i="2"/>
  <c r="J34" i="2"/>
  <c r="J37" i="2"/>
  <c r="J39" i="2"/>
  <c r="J40" i="2"/>
  <c r="J43" i="2"/>
  <c r="J44" i="2"/>
  <c r="J45" i="2"/>
  <c r="J46" i="2"/>
  <c r="J47" i="2"/>
  <c r="J48" i="2"/>
  <c r="J50" i="2"/>
  <c r="J51" i="2"/>
  <c r="J53" i="2"/>
  <c r="J54" i="2"/>
  <c r="J55" i="2"/>
  <c r="H56" i="11"/>
  <c r="H58" i="11"/>
  <c r="G56" i="11"/>
  <c r="G58" i="11"/>
  <c r="F56" i="11"/>
  <c r="G40" i="11"/>
  <c r="G39" i="11"/>
  <c r="M38" i="11"/>
  <c r="G38" i="11"/>
  <c r="G37" i="11"/>
  <c r="G41" i="11"/>
  <c r="I36" i="11"/>
  <c r="H35" i="11"/>
  <c r="H41" i="11"/>
  <c r="F34" i="11"/>
  <c r="F41" i="11"/>
  <c r="H32" i="11"/>
  <c r="G32" i="11"/>
  <c r="F32" i="11"/>
  <c r="H27" i="11"/>
  <c r="G27" i="11"/>
  <c r="N26" i="11"/>
  <c r="F26" i="11"/>
  <c r="N25" i="11"/>
  <c r="F25" i="11"/>
  <c r="F27" i="11"/>
  <c r="G21" i="11"/>
  <c r="F21" i="11"/>
  <c r="M20" i="11"/>
  <c r="H19" i="11"/>
  <c r="H21" i="11"/>
  <c r="I56" i="2"/>
  <c r="H56" i="2"/>
  <c r="H62" i="2" s="1"/>
  <c r="H65" i="2" s="1"/>
  <c r="G56" i="2"/>
  <c r="G62" i="2"/>
  <c r="G63" i="2" s="1"/>
  <c r="F56" i="2"/>
  <c r="F62" i="2" s="1"/>
  <c r="H31" i="2"/>
  <c r="G31" i="2"/>
  <c r="F31" i="2"/>
  <c r="H26" i="2"/>
  <c r="G26" i="2"/>
  <c r="G22" i="2"/>
  <c r="F22" i="2"/>
  <c r="H20" i="2"/>
  <c r="H22" i="2"/>
  <c r="I41" i="2"/>
  <c r="I41" i="11" s="1"/>
  <c r="H34" i="2"/>
  <c r="G36" i="2"/>
  <c r="F24" i="2"/>
  <c r="F26" i="2" s="1"/>
  <c r="G37" i="2"/>
  <c r="G39" i="2"/>
  <c r="G40" i="2"/>
  <c r="F33" i="2"/>
  <c r="F41" i="2" s="1"/>
  <c r="F25" i="2"/>
  <c r="I31" i="2"/>
  <c r="I32" i="11" s="1"/>
  <c r="H41" i="2"/>
  <c r="I26" i="2"/>
  <c r="I27" i="11" s="1"/>
  <c r="N63" i="11"/>
  <c r="G62" i="11"/>
  <c r="G60" i="11"/>
  <c r="H62" i="11"/>
  <c r="F58" i="11"/>
  <c r="F62" i="11"/>
  <c r="H60" i="11"/>
  <c r="F60" i="11"/>
  <c r="G41" i="2" l="1"/>
  <c r="G65" i="2" s="1"/>
  <c r="K41" i="2"/>
  <c r="J56" i="2"/>
  <c r="K56" i="2"/>
  <c r="F65" i="2"/>
  <c r="I56" i="11"/>
  <c r="J41" i="2"/>
  <c r="H63" i="2"/>
  <c r="F63" i="2"/>
  <c r="K17" i="2" l="1"/>
  <c r="J17" i="2"/>
  <c r="J9" i="2"/>
  <c r="J22" i="2" s="1"/>
  <c r="J65" i="2" s="1"/>
  <c r="K22" i="2"/>
  <c r="K65" i="2" s="1"/>
  <c r="K9" i="2"/>
  <c r="I22" i="2"/>
  <c r="I65" i="2" s="1"/>
  <c r="I62" i="11" s="1"/>
  <c r="N67" i="11" s="1"/>
  <c r="I21" i="11"/>
</calcChain>
</file>

<file path=xl/sharedStrings.xml><?xml version="1.0" encoding="utf-8"?>
<sst xmlns="http://schemas.openxmlformats.org/spreadsheetml/2006/main" count="275" uniqueCount="128">
  <si>
    <t>I</t>
  </si>
  <si>
    <t>III</t>
  </si>
  <si>
    <t>III – Fortalecimento Institucional</t>
  </si>
  <si>
    <t xml:space="preserve">PARATUR - PRODETUR PA </t>
  </si>
  <si>
    <t>COMPONENTES E AÇÕES</t>
  </si>
  <si>
    <t>FICHAS</t>
  </si>
  <si>
    <t>FICHA</t>
  </si>
  <si>
    <t>SITUAÇÃO</t>
  </si>
  <si>
    <t>PENDENCIAS</t>
  </si>
  <si>
    <t>OK</t>
  </si>
  <si>
    <t>FICHA - PROJ - INC</t>
  </si>
  <si>
    <t>FICHA + TR</t>
  </si>
  <si>
    <t>FALTA TR E PROJ EXEC - AGENDAR SEDURB/FORTAL</t>
  </si>
  <si>
    <t>IV</t>
  </si>
  <si>
    <t>V</t>
  </si>
  <si>
    <t>PÓLO</t>
  </si>
  <si>
    <t>BELEM</t>
  </si>
  <si>
    <t>PROJ EXECUTIVO - SANEVIAS</t>
  </si>
  <si>
    <t>MARAJÓ</t>
  </si>
  <si>
    <t>TAPAJÓS</t>
  </si>
  <si>
    <t>TODOS</t>
  </si>
  <si>
    <t>TOTAL US$</t>
  </si>
  <si>
    <t>VALORES POR PÓLO</t>
  </si>
  <si>
    <t>TOTAL</t>
  </si>
  <si>
    <t>OS PÓLOS</t>
  </si>
  <si>
    <t xml:space="preserve">                   DETALHAMENTO</t>
  </si>
  <si>
    <t>I - Estratégia de Produto Turístico         IV - Infraestrutura e Serviços Básicos</t>
  </si>
  <si>
    <t>II – Estratégia de Comercialização        V - Gestão Ambiental</t>
  </si>
  <si>
    <t xml:space="preserve">TR - </t>
  </si>
  <si>
    <t>MARAJÓ / TAPAJÓS</t>
  </si>
  <si>
    <t>ESTUDO CONCEPÇÃO COMBU - PRONTO</t>
  </si>
  <si>
    <t xml:space="preserve">     &gt; FICHA + TR + PROJ BASICO    </t>
  </si>
  <si>
    <t>14 - FICHA +PROJ EXEC INC                           21  - FICHAS + PROJETOS</t>
  </si>
  <si>
    <t>14 - PROJ  EX. INC  enviar e-mail Sr, Larcene                                                       21 -   OK</t>
  </si>
  <si>
    <t>VALOR EM R$</t>
  </si>
  <si>
    <t>OK CONV 1023/2008  + proj adequação antaq pendente</t>
  </si>
  <si>
    <t>Construção Terminal turistico Fluvial de Salvaterra</t>
  </si>
  <si>
    <t>Contrapartida US$</t>
  </si>
  <si>
    <t>PESQUISA DE DEMANDA ATUAL E POTENCIAL DOS POLOS.</t>
  </si>
  <si>
    <t>COMPONENTE  ESTRATÉGIA DE COMERCIALIZAÇÃO</t>
  </si>
  <si>
    <t xml:space="preserve">          COMPONENTE FORTALECIMENTO INSTITUCIONAL</t>
  </si>
  <si>
    <t xml:space="preserve">                COMPONENTE INFRAESTRUTURA E SERVIÇOS BÁSICOS</t>
  </si>
  <si>
    <t xml:space="preserve">                COMPONENTE GESTÃO AMBIENTAL</t>
  </si>
  <si>
    <t xml:space="preserve">Roteirização turística dos pólos Tapajós, Belém , Marajó </t>
  </si>
  <si>
    <t xml:space="preserve"> Centro de Recepção de VISITANTES NA  FLONA-TAPAJÒS(01) e na Ilha do Combu(01) .</t>
  </si>
  <si>
    <t>Roteirização turística dentro das áreas protegidas</t>
  </si>
  <si>
    <t>Plano de interpretação turística dos pólos MARAJÓ, BELÉM, TAPAJÓS</t>
  </si>
  <si>
    <t>Estudo diagnóstico da cadeia produtiva local , Reforço da capacidade local de abastecimento de bens e provisao de serviços, apoio ao empreendedorismo</t>
  </si>
  <si>
    <t>Equipamentos de uso público turístico para as três áreas protegidas (FLONA TAPAJÓS , APA COMBU, APA MARAJÓ)</t>
  </si>
  <si>
    <t>CENTRO DE REFERENCIA (para interpretação turistica do pólo)  BELEM - (MUSEU GOELDI)  -</t>
  </si>
  <si>
    <t>CENTRO DE REFERENCIA (para interpretação turistica do pólo) TAPAJÓS - ALTER DO CHÃO - Centro de Apoio ao Sairé (Alter do Chão)</t>
  </si>
  <si>
    <t>CENTRO DE REFERÊNCIA  (para interpretação turistica do pólo) MARAJÓ - SOURE</t>
  </si>
  <si>
    <t>CUSTOMIZAR  A ESTRATÉGIA DE MARKETING PARA O ECOTURISMO (INCLUINDO ESTRATÉGIA ON LINE)</t>
  </si>
  <si>
    <t>IMPLEMENTAR O PRIMEIRO PLANO OPERACIONAL DA ESTRATÉGIA DE MARKETING PARA O ECOTURISMO (INCLUINDO ESTRATÉGIA ON LINE)</t>
  </si>
  <si>
    <t>FORTALECIMENTO INSTITUCIONAL DA SETUR / PARATUR (EQUIPAMENTOS, MOBILIARIO, APOIO A PERFIS PROFISSIONAIS ESPECÍFICOS DURANTE A EXECUÇÃO DO PROGRAMA,ETC)</t>
  </si>
  <si>
    <t xml:space="preserve">APOIO AO SISTEMA ESTADUAL DE ESTATÍSTICA TURÍSTICA </t>
  </si>
  <si>
    <t>FORTALECIMENTO DA GESTÃO TURÍSTICA MUNICIPAL (6 MUNICÍPIOS)</t>
  </si>
  <si>
    <t>Abastecimento ÁGUA e Esgotamento SANITÁRIO EM em Salvaterra</t>
  </si>
  <si>
    <t>Ampliação do sistema de abastecimento água e Esgotamento sanitário em Belterra</t>
  </si>
  <si>
    <t>ESTUDO DE VIABILIDADE ,PROJETO DE ENGENHARIA, E OBRA PARA SANEAMENTO DE ALTER DO CHÃO</t>
  </si>
  <si>
    <t xml:space="preserve">ORDENAMENTO DO USO PUBLICO DE AREAS PRIORITARIAS PARA O ECOTURISMO </t>
  </si>
  <si>
    <t>MONITORAMENTO DOS IMPACTOS DAS ATIVIDADES DE ECOTURISMO NAS AREAS SELECIONADAS PELO PROGRAMA</t>
  </si>
  <si>
    <t>FORTALECER IMPLANTAÇÃO DO PROGRAMA DE MUNICIPIOS VERDES NOS POLOS DO PROGRAMA</t>
  </si>
  <si>
    <t>PROGRAMA DE EDUCAÇÃO E CONSCIENTIZAÇÃO AMBIENTAL E SOCIAL</t>
  </si>
  <si>
    <t>GESTÃO AMBIENTAL DOS MUNICIPIOS</t>
  </si>
  <si>
    <t>ZONEAMENTO ECOLOGICO ECONOMICO</t>
  </si>
  <si>
    <t>DESENVOLVER TECNOLOGIAS DE SANEAMENTO PARA COMUNIDADES ATIVAS EM TURISMO DE BASE</t>
  </si>
  <si>
    <t>PLANO DE COMUNICAÇÃO CONSULTA E INTERAÇÃO COM COMUNIDADES BENEFICIARIAS E AFETADAS</t>
  </si>
  <si>
    <t>PROTOCOLO DE ATUAÇÃO EM ASSUNTOS INDIGENAS</t>
  </si>
  <si>
    <t>MECANISMO DE REGISTRO E ATENDIMENTO A CONSULTAS E RECLAMAÇÕES</t>
  </si>
  <si>
    <t xml:space="preserve">MARCO DE COMPENSAÇÃO OU RESTAURAÇÃO DE MEIOS DE VIDA </t>
  </si>
  <si>
    <t>AUDITORIA DE GESTAO</t>
  </si>
  <si>
    <t xml:space="preserve">Todos os Polos </t>
  </si>
  <si>
    <t>SUBTOTAL COMPONENTE 01</t>
  </si>
  <si>
    <t>SUBTOTAL COMPONENTE 02</t>
  </si>
  <si>
    <t>SUBTOTAL COMPONENTE 03</t>
  </si>
  <si>
    <t>SUBTOTAL COMPONENTE 04</t>
  </si>
  <si>
    <t>SUBTOTAL COMPONENTE 05</t>
  </si>
  <si>
    <t xml:space="preserve"> COMPONENTE ESTRATÉGIA DE PRODUTO TURISTICO</t>
  </si>
  <si>
    <t>GESTÃO SOCIO AMBIENTAL DE OBRAS</t>
  </si>
  <si>
    <t>MAPEAMENTO CULTURAL  -  - Atualização do Inventário Turístico científico  dos Pólos   - Mapeamento Cultural Material e Imaterial das Comunidades Tradicionais (População Indígena, quilombola e cabocla).</t>
  </si>
  <si>
    <t xml:space="preserve"> Elaboração de Pesquisa Diagnóstica - preparação e execução do programa de qualificação profissional, empresarial e comunidades  para os pólo turisticos ( MAPA DA NECESSIDADE PROFISSIONAL)  </t>
  </si>
  <si>
    <t>SINALIZAÇÃO TURÍSTICA NOS PÓLOS MARAJÓ, TAPAJÓS E BELÉM. (ACESSO E INTERPRETATIVA)</t>
  </si>
  <si>
    <r>
      <t xml:space="preserve"> REVITALIZAÇÃO  do </t>
    </r>
    <r>
      <rPr>
        <b/>
        <sz val="24"/>
        <color indexed="8"/>
        <rFont val="Arial"/>
        <family val="2"/>
      </rPr>
      <t>Terminal Hidroviário do Município de Soure com a</t>
    </r>
    <r>
      <rPr>
        <sz val="24"/>
        <color indexed="8"/>
        <rFont val="Arial"/>
        <family val="2"/>
      </rPr>
      <t>dequação as normas da ANTAQ.</t>
    </r>
  </si>
  <si>
    <t>Reestruturação do Sistema de Transporte Intermunicipal do Pólo Marajó COM ATENÇÃO AO CONTROLE DE IMPACTO AMBIENTAL DO SISTEMA / Realização do Estudos Técnicos de Acessibilidade para o Marajó -   (AGENDA MINIMA r$ 150.000)</t>
  </si>
  <si>
    <t>CONCEPÇAO DE UM NOVO MODELO DE HOTEL CIÊNCIA / TURISMO VERDE</t>
  </si>
  <si>
    <t>IMPREVISTOS</t>
  </si>
  <si>
    <t>ESTUDO DE VIABILIDADE E DEFINIÇÃO DE CONTEÚDOS, PROJETO PEDAGÓGICO E EXECUTIVO DA ESCOLA DE GASTRONOMIA DA AMAZÔNIA</t>
  </si>
  <si>
    <r>
      <t xml:space="preserve">Ação 35 – MELHORIA DOS SISTEMAS DE ABASTECIMENTO DE ÁGUA E ESGOTAMENTO SANITÁRIO: Abastecimento de água e esgotamento sanitário da Ilha de Combú. </t>
    </r>
    <r>
      <rPr>
        <b/>
        <sz val="22"/>
        <color indexed="8"/>
        <rFont val="Arial"/>
        <family val="2"/>
      </rPr>
      <t>(CONTRAPARTIDA)</t>
    </r>
  </si>
  <si>
    <t xml:space="preserve"> COMPONENTE FORTALECIMENTO INSTITUCIONAL</t>
  </si>
  <si>
    <t>COMPONENTE GESTÃO AMBIENTAL</t>
  </si>
  <si>
    <t>COMPONENTE INFRAESTRUTURA E SERVIÇOS BÁSICOS</t>
  </si>
  <si>
    <t>TOTAL GERAL</t>
  </si>
  <si>
    <t>BID</t>
  </si>
  <si>
    <t>CONTRAPARTIDAS</t>
  </si>
  <si>
    <t>ESTADO DO PARÁ</t>
  </si>
  <si>
    <t>GERENCIADORA</t>
  </si>
  <si>
    <t>AUDITORIA EXTERNA</t>
  </si>
  <si>
    <t>AVALIAÇÃO DO PROGRAMA</t>
  </si>
  <si>
    <t>SUPERVISÃO DE OBRAS</t>
  </si>
  <si>
    <t>AVALIAÇÃO DE IMPACTO ECONÔMICO EX-POST</t>
  </si>
  <si>
    <t>SUBTOTAL ADMINISTRAÇÃO (11.3% DO TOTAL)</t>
  </si>
  <si>
    <t>Cuadro I-1 Costo y Financiamiento del Programa (en millones de US$)</t>
  </si>
  <si>
    <t>Componente de inversión</t>
  </si>
  <si>
    <t>Aporte Local</t>
  </si>
  <si>
    <t>Total</t>
  </si>
  <si>
    <t>%</t>
  </si>
  <si>
    <t>I .   Administración del Programa</t>
  </si>
  <si>
    <t xml:space="preserve">II.   Costos Directos  </t>
  </si>
  <si>
    <t xml:space="preserve">2.1 Producto turístico </t>
  </si>
  <si>
    <t>2.2 Promoción</t>
  </si>
  <si>
    <t>2.3 Fortalecimiento institucional</t>
  </si>
  <si>
    <t>2.4 Servicios básicos</t>
  </si>
  <si>
    <t>2.5  Gestión socio-ambiental</t>
  </si>
  <si>
    <t xml:space="preserve">III.  Seguimiento, evaluación y auditorías </t>
  </si>
  <si>
    <t>Porcentaje</t>
  </si>
  <si>
    <r>
      <t>*</t>
    </r>
    <r>
      <rPr>
        <sz val="9"/>
        <rFont val="Times New Roman"/>
        <family val="1"/>
      </rPr>
      <t>Los costos financieros, intereses y comisión de crédito, serán pagados por el Prestatario por fuera del programa.</t>
    </r>
  </si>
  <si>
    <t>IV. Imprevistos</t>
  </si>
  <si>
    <t>V.   Costos Financieros*</t>
  </si>
  <si>
    <r>
      <t xml:space="preserve"> REVITALIZAÇÃO  do </t>
    </r>
    <r>
      <rPr>
        <sz val="24"/>
        <color indexed="8"/>
        <rFont val="Arial"/>
        <family val="2"/>
      </rPr>
      <t>Terminal Hidroviário do Município de Soure com adequação as normas da ANTAQ.</t>
    </r>
  </si>
  <si>
    <t xml:space="preserve"> Centro de Recepção de visitantes na  FLONA Tapajós e na Ilha do Combu .</t>
  </si>
  <si>
    <t xml:space="preserve"> MELHORIA DOS SISTEMAS DE ABASTECIMENTO DE ÁGUA E ESGOTAMENTO SANITÁRIO: Abastecimento de água e esgotamento sanitário da Ilha de Combú. </t>
  </si>
  <si>
    <t xml:space="preserve">Reestruturação do Sistema de Transporte Intermunicipal do Pólo Marajó COM ATENÇÃO AO CONTROLE DE IMPACTO AMBIENTAL DO SISTEMA / Realização do Estudos Técnicos de Acessibilidade para o Marajó </t>
  </si>
  <si>
    <t xml:space="preserve">SUBTOTAL ADMINISTRAÇÃO </t>
  </si>
  <si>
    <t>Estudo diagnóstico da cadeia produtiva local, apoio para formalização, ao empreendedorismo e a inclusao social con apoio técnico e ayudas no rembolsables (ANRs)</t>
  </si>
  <si>
    <t>Sinalização turística nos tres polos (acesso e interpretativa)</t>
  </si>
  <si>
    <t>Apoyo a red de operadores receptivos (nos tres polos)</t>
  </si>
  <si>
    <t>Reforma do porto de atracacao em Ponta Pedra (Santana do Ararí)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</si>
</sst>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39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4"/>
      <color indexed="8"/>
      <name val="Arial"/>
      <family val="2"/>
    </font>
    <font>
      <sz val="16"/>
      <name val="Arial"/>
      <family val="2"/>
    </font>
    <font>
      <b/>
      <sz val="16"/>
      <color indexed="8"/>
      <name val="Arial"/>
      <family val="2"/>
    </font>
    <font>
      <b/>
      <sz val="20"/>
      <name val="Arial"/>
      <family val="2"/>
    </font>
    <font>
      <b/>
      <sz val="22"/>
      <name val="Arial"/>
      <family val="2"/>
    </font>
    <font>
      <sz val="2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24"/>
      <name val="Arial"/>
      <family val="2"/>
    </font>
    <font>
      <sz val="22"/>
      <name val="Arial"/>
      <family val="2"/>
    </font>
    <font>
      <b/>
      <sz val="24"/>
      <name val="Arial"/>
      <family val="2"/>
    </font>
    <font>
      <b/>
      <sz val="22"/>
      <color indexed="8"/>
      <name val="Arial"/>
      <family val="2"/>
    </font>
    <font>
      <sz val="24"/>
      <color indexed="8"/>
      <name val="Arial"/>
      <family val="2"/>
    </font>
    <font>
      <b/>
      <sz val="24"/>
      <color indexed="8"/>
      <name val="Arial"/>
      <family val="2"/>
    </font>
    <font>
      <b/>
      <sz val="26"/>
      <name val="Arial"/>
      <family val="2"/>
    </font>
    <font>
      <sz val="28"/>
      <name val="Arial"/>
      <family val="2"/>
    </font>
    <font>
      <sz val="26"/>
      <name val="Arial"/>
      <family val="2"/>
    </font>
    <font>
      <b/>
      <sz val="19"/>
      <name val="Arial"/>
      <family val="2"/>
    </font>
    <font>
      <b/>
      <sz val="20"/>
      <color theme="1"/>
      <name val="Arial"/>
      <family val="2"/>
    </font>
    <font>
      <sz val="48"/>
      <color rgb="FFFF0000"/>
      <name val="Arial"/>
      <family val="2"/>
    </font>
    <font>
      <sz val="22"/>
      <color theme="1"/>
      <name val="Arial"/>
      <family val="2"/>
    </font>
    <font>
      <b/>
      <sz val="28"/>
      <color rgb="FFFF0000"/>
      <name val="Arial"/>
      <family val="2"/>
    </font>
    <font>
      <b/>
      <sz val="24"/>
      <color rgb="FFFF0000"/>
      <name val="Arial"/>
      <family val="2"/>
    </font>
    <font>
      <sz val="24"/>
      <color theme="1"/>
      <name val="Arial"/>
      <family val="2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22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13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13"/>
      </patternFill>
    </fill>
    <fill>
      <patternFill patternType="solid">
        <fgColor rgb="FFD9D9D9"/>
        <bgColor indexed="64"/>
      </patternFill>
    </fill>
    <fill>
      <patternFill patternType="solid">
        <fgColor rgb="FFE0E0E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ill="0" applyBorder="0" applyAlignment="0" applyProtection="0"/>
  </cellStyleXfs>
  <cellXfs count="281">
    <xf numFmtId="0" fontId="0" fillId="0" borderId="0" xfId="0"/>
    <xf numFmtId="0" fontId="4" fillId="0" borderId="0" xfId="0" applyFont="1" applyBorder="1"/>
    <xf numFmtId="0" fontId="4" fillId="2" borderId="0" xfId="0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43" fontId="1" fillId="2" borderId="0" xfId="1" applyFill="1" applyBorder="1" applyAlignment="1">
      <alignment horizontal="center" vertical="center"/>
    </xf>
    <xf numFmtId="0" fontId="4" fillId="0" borderId="0" xfId="0" applyFont="1" applyFill="1" applyBorder="1"/>
    <xf numFmtId="0" fontId="5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43" fontId="2" fillId="0" borderId="0" xfId="1" applyFont="1" applyFill="1" applyBorder="1" applyAlignment="1">
      <alignment horizontal="center"/>
    </xf>
    <xf numFmtId="0" fontId="7" fillId="0" borderId="0" xfId="0" applyFont="1" applyBorder="1"/>
    <xf numFmtId="0" fontId="0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center" wrapText="1"/>
    </xf>
    <xf numFmtId="43" fontId="6" fillId="2" borderId="0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0" xfId="0" applyFont="1" applyFill="1" applyBorder="1"/>
    <xf numFmtId="0" fontId="6" fillId="2" borderId="0" xfId="0" applyFont="1" applyFill="1" applyBorder="1"/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5" fillId="2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2" borderId="0" xfId="0" applyFont="1" applyFill="1" applyBorder="1"/>
    <xf numFmtId="4" fontId="8" fillId="2" borderId="3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5" fillId="0" borderId="0" xfId="0" applyFont="1" applyBorder="1"/>
    <xf numFmtId="0" fontId="15" fillId="2" borderId="4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5" fillId="0" borderId="0" xfId="0" applyFont="1" applyFill="1" applyBorder="1"/>
    <xf numFmtId="0" fontId="28" fillId="0" borderId="1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43" fontId="15" fillId="0" borderId="0" xfId="1" applyFont="1" applyFill="1" applyBorder="1" applyAlignment="1">
      <alignment horizontal="center"/>
    </xf>
    <xf numFmtId="43" fontId="18" fillId="0" borderId="0" xfId="1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 wrapText="1"/>
    </xf>
    <xf numFmtId="0" fontId="11" fillId="7" borderId="0" xfId="0" applyFont="1" applyFill="1" applyBorder="1" applyAlignment="1">
      <alignment horizontal="center"/>
    </xf>
    <xf numFmtId="0" fontId="11" fillId="7" borderId="0" xfId="0" applyFont="1" applyFill="1" applyBorder="1" applyAlignment="1">
      <alignment horizontal="center" wrapText="1"/>
    </xf>
    <xf numFmtId="0" fontId="8" fillId="7" borderId="14" xfId="0" applyFont="1" applyFill="1" applyBorder="1" applyAlignment="1">
      <alignment horizontal="left"/>
    </xf>
    <xf numFmtId="0" fontId="8" fillId="7" borderId="14" xfId="0" applyFont="1" applyFill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43" fontId="5" fillId="0" borderId="8" xfId="1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1" xfId="0" applyFont="1" applyBorder="1" applyAlignment="1">
      <alignment horizontal="center" wrapText="1"/>
    </xf>
    <xf numFmtId="0" fontId="6" fillId="0" borderId="22" xfId="0" applyFont="1" applyBorder="1" applyAlignment="1">
      <alignment horizontal="center"/>
    </xf>
    <xf numFmtId="0" fontId="5" fillId="0" borderId="20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vertical="center"/>
    </xf>
    <xf numFmtId="4" fontId="18" fillId="2" borderId="19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43" fontId="18" fillId="0" borderId="0" xfId="1" applyFont="1" applyFill="1" applyBorder="1" applyAlignment="1">
      <alignment horizontal="center" vertical="center"/>
    </xf>
    <xf numFmtId="43" fontId="20" fillId="5" borderId="8" xfId="1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5" fillId="7" borderId="14" xfId="0" applyFont="1" applyFill="1" applyBorder="1" applyAlignment="1">
      <alignment horizontal="center"/>
    </xf>
    <xf numFmtId="4" fontId="12" fillId="0" borderId="19" xfId="0" applyNumberFormat="1" applyFont="1" applyFill="1" applyBorder="1" applyAlignment="1">
      <alignment horizontal="center" vertical="center"/>
    </xf>
    <xf numFmtId="4" fontId="8" fillId="0" borderId="19" xfId="0" applyNumberFormat="1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8" fillId="0" borderId="0" xfId="0" applyFont="1" applyFill="1" applyBorder="1"/>
    <xf numFmtId="0" fontId="20" fillId="7" borderId="14" xfId="0" applyFont="1" applyFill="1" applyBorder="1" applyAlignment="1">
      <alignment horizontal="center"/>
    </xf>
    <xf numFmtId="164" fontId="18" fillId="0" borderId="0" xfId="0" applyNumberFormat="1" applyFont="1" applyFill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18" fillId="2" borderId="0" xfId="0" applyFont="1" applyFill="1" applyBorder="1"/>
    <xf numFmtId="43" fontId="20" fillId="0" borderId="0" xfId="1" applyFont="1" applyFill="1" applyBorder="1" applyAlignment="1">
      <alignment horizontal="center"/>
    </xf>
    <xf numFmtId="4" fontId="6" fillId="2" borderId="19" xfId="0" applyNumberFormat="1" applyFont="1" applyFill="1" applyBorder="1" applyAlignment="1">
      <alignment horizontal="center" vertical="center" wrapText="1"/>
    </xf>
    <xf numFmtId="4" fontId="6" fillId="0" borderId="19" xfId="0" applyNumberFormat="1" applyFont="1" applyFill="1" applyBorder="1" applyAlignment="1">
      <alignment horizontal="center" vertical="center" wrapText="1"/>
    </xf>
    <xf numFmtId="4" fontId="6" fillId="0" borderId="19" xfId="0" applyNumberFormat="1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center"/>
    </xf>
    <xf numFmtId="0" fontId="14" fillId="7" borderId="14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wrapText="1"/>
    </xf>
    <xf numFmtId="0" fontId="14" fillId="2" borderId="12" xfId="0" applyFont="1" applyFill="1" applyBorder="1" applyAlignment="1">
      <alignment horizontal="left" vertical="center"/>
    </xf>
    <xf numFmtId="0" fontId="14" fillId="2" borderId="13" xfId="0" applyFont="1" applyFill="1" applyBorder="1" applyAlignment="1">
      <alignment horizontal="left" vertical="center"/>
    </xf>
    <xf numFmtId="0" fontId="14" fillId="2" borderId="17" xfId="0" applyFont="1" applyFill="1" applyBorder="1" applyAlignment="1">
      <alignment horizontal="left" vertical="center"/>
    </xf>
    <xf numFmtId="0" fontId="19" fillId="0" borderId="0" xfId="0" applyFont="1" applyBorder="1"/>
    <xf numFmtId="0" fontId="6" fillId="0" borderId="19" xfId="0" applyFont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4" fontId="10" fillId="0" borderId="19" xfId="0" applyNumberFormat="1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wrapText="1"/>
    </xf>
    <xf numFmtId="0" fontId="6" fillId="4" borderId="19" xfId="0" applyFont="1" applyFill="1" applyBorder="1" applyAlignment="1">
      <alignment horizontal="center" wrapText="1"/>
    </xf>
    <xf numFmtId="0" fontId="18" fillId="7" borderId="0" xfId="0" applyFont="1" applyFill="1" applyBorder="1" applyAlignment="1">
      <alignment horizontal="center"/>
    </xf>
    <xf numFmtId="0" fontId="18" fillId="7" borderId="14" xfId="0" applyFont="1" applyFill="1" applyBorder="1" applyAlignment="1">
      <alignment horizontal="center"/>
    </xf>
    <xf numFmtId="0" fontId="20" fillId="3" borderId="0" xfId="0" applyFont="1" applyFill="1" applyBorder="1" applyAlignment="1">
      <alignment horizontal="center" vertical="center"/>
    </xf>
    <xf numFmtId="0" fontId="20" fillId="3" borderId="14" xfId="0" applyFont="1" applyFill="1" applyBorder="1" applyAlignment="1">
      <alignment horizontal="center" vertical="center"/>
    </xf>
    <xf numFmtId="43" fontId="18" fillId="2" borderId="0" xfId="1" applyFont="1" applyFill="1" applyBorder="1" applyAlignment="1">
      <alignment horizontal="center" vertical="center"/>
    </xf>
    <xf numFmtId="43" fontId="18" fillId="2" borderId="0" xfId="1" applyFont="1" applyFill="1" applyBorder="1"/>
    <xf numFmtId="43" fontId="18" fillId="0" borderId="0" xfId="1" applyFont="1" applyBorder="1"/>
    <xf numFmtId="0" fontId="18" fillId="0" borderId="0" xfId="0" applyFont="1" applyBorder="1"/>
    <xf numFmtId="0" fontId="20" fillId="7" borderId="0" xfId="0" applyFont="1" applyFill="1" applyBorder="1" applyAlignment="1">
      <alignment horizontal="center"/>
    </xf>
    <xf numFmtId="0" fontId="20" fillId="3" borderId="10" xfId="0" applyFont="1" applyFill="1" applyBorder="1" applyAlignment="1">
      <alignment horizontal="center" vertical="center"/>
    </xf>
    <xf numFmtId="0" fontId="20" fillId="3" borderId="15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4" fontId="22" fillId="0" borderId="19" xfId="0" applyNumberFormat="1" applyFont="1" applyFill="1" applyBorder="1" applyAlignment="1">
      <alignment horizontal="center" vertical="center"/>
    </xf>
    <xf numFmtId="43" fontId="18" fillId="0" borderId="19" xfId="1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vertical="center" wrapText="1"/>
    </xf>
    <xf numFmtId="43" fontId="18" fillId="0" borderId="19" xfId="1" applyFont="1" applyFill="1" applyBorder="1" applyAlignment="1">
      <alignment horizontal="center" vertical="center" wrapText="1"/>
    </xf>
    <xf numFmtId="4" fontId="18" fillId="0" borderId="19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30" fillId="0" borderId="19" xfId="0" applyFont="1" applyFill="1" applyBorder="1" applyAlignment="1">
      <alignment vertical="center" wrapText="1"/>
    </xf>
    <xf numFmtId="43" fontId="18" fillId="2" borderId="19" xfId="1" applyFont="1" applyFill="1" applyBorder="1" applyAlignment="1">
      <alignment horizontal="center" vertical="center" wrapText="1"/>
    </xf>
    <xf numFmtId="4" fontId="8" fillId="0" borderId="19" xfId="0" applyNumberFormat="1" applyFont="1" applyFill="1" applyBorder="1" applyAlignment="1">
      <alignment horizontal="center" vertical="center"/>
    </xf>
    <xf numFmtId="4" fontId="12" fillId="0" borderId="19" xfId="0" applyNumberFormat="1" applyFont="1" applyFill="1" applyBorder="1" applyAlignment="1">
      <alignment horizontal="center" vertical="center" wrapText="1"/>
    </xf>
    <xf numFmtId="43" fontId="18" fillId="0" borderId="19" xfId="1" applyFont="1" applyFill="1" applyBorder="1" applyAlignment="1">
      <alignment horizontal="center"/>
    </xf>
    <xf numFmtId="43" fontId="31" fillId="0" borderId="0" xfId="1" applyFont="1" applyFill="1" applyBorder="1"/>
    <xf numFmtId="43" fontId="31" fillId="0" borderId="0" xfId="1" applyFont="1" applyFill="1" applyBorder="1" applyAlignment="1">
      <alignment horizontal="center"/>
    </xf>
    <xf numFmtId="43" fontId="31" fillId="0" borderId="0" xfId="1" applyFont="1" applyBorder="1"/>
    <xf numFmtId="43" fontId="31" fillId="0" borderId="14" xfId="1" applyFont="1" applyFill="1" applyBorder="1" applyAlignment="1">
      <alignment horizontal="center"/>
    </xf>
    <xf numFmtId="0" fontId="17" fillId="3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/>
    <xf numFmtId="0" fontId="17" fillId="2" borderId="0" xfId="0" applyFont="1" applyFill="1" applyBorder="1"/>
    <xf numFmtId="0" fontId="16" fillId="2" borderId="0" xfId="0" applyFont="1" applyFill="1" applyBorder="1" applyAlignment="1">
      <alignment horizontal="left" vertical="center"/>
    </xf>
    <xf numFmtId="0" fontId="16" fillId="2" borderId="11" xfId="0" applyFont="1" applyFill="1" applyBorder="1" applyAlignment="1">
      <alignment horizontal="left" vertical="center"/>
    </xf>
    <xf numFmtId="0" fontId="17" fillId="0" borderId="0" xfId="0" applyFont="1" applyBorder="1"/>
    <xf numFmtId="0" fontId="21" fillId="0" borderId="19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/>
    </xf>
    <xf numFmtId="4" fontId="23" fillId="8" borderId="19" xfId="0" applyNumberFormat="1" applyFont="1" applyFill="1" applyBorder="1" applyAlignment="1">
      <alignment horizontal="center" vertical="center"/>
    </xf>
    <xf numFmtId="43" fontId="32" fillId="0" borderId="0" xfId="1" applyFont="1" applyFill="1" applyBorder="1" applyAlignment="1">
      <alignment horizontal="center"/>
    </xf>
    <xf numFmtId="43" fontId="20" fillId="8" borderId="19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wrapText="1"/>
    </xf>
    <xf numFmtId="0" fontId="20" fillId="0" borderId="0" xfId="0" applyFont="1" applyBorder="1"/>
    <xf numFmtId="0" fontId="20" fillId="2" borderId="0" xfId="0" applyFont="1" applyFill="1" applyBorder="1"/>
    <xf numFmtId="4" fontId="24" fillId="9" borderId="19" xfId="0" applyNumberFormat="1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43" fontId="18" fillId="8" borderId="5" xfId="1" applyFont="1" applyFill="1" applyBorder="1" applyAlignment="1">
      <alignment horizontal="center" vertical="center"/>
    </xf>
    <xf numFmtId="43" fontId="18" fillId="8" borderId="15" xfId="1" applyFont="1" applyFill="1" applyBorder="1" applyAlignment="1">
      <alignment horizontal="center" vertical="center"/>
    </xf>
    <xf numFmtId="0" fontId="20" fillId="10" borderId="0" xfId="0" applyFont="1" applyFill="1" applyBorder="1" applyAlignment="1">
      <alignment horizontal="center" vertical="center"/>
    </xf>
    <xf numFmtId="43" fontId="18" fillId="10" borderId="0" xfId="1" applyFont="1" applyFill="1" applyBorder="1" applyAlignment="1">
      <alignment horizontal="center" vertical="center"/>
    </xf>
    <xf numFmtId="0" fontId="8" fillId="10" borderId="0" xfId="0" applyFont="1" applyFill="1" applyBorder="1" applyAlignment="1">
      <alignment horizontal="center" vertical="center"/>
    </xf>
    <xf numFmtId="0" fontId="18" fillId="10" borderId="0" xfId="0" applyFont="1" applyFill="1" applyBorder="1" applyAlignment="1">
      <alignment horizontal="center" vertical="center"/>
    </xf>
    <xf numFmtId="0" fontId="17" fillId="10" borderId="0" xfId="0" applyFont="1" applyFill="1" applyBorder="1" applyAlignment="1">
      <alignment horizontal="center" vertical="center"/>
    </xf>
    <xf numFmtId="0" fontId="13" fillId="10" borderId="0" xfId="0" applyFont="1" applyFill="1" applyBorder="1"/>
    <xf numFmtId="0" fontId="19" fillId="10" borderId="0" xfId="0" applyFont="1" applyFill="1" applyBorder="1"/>
    <xf numFmtId="0" fontId="4" fillId="10" borderId="0" xfId="0" applyFont="1" applyFill="1" applyBorder="1"/>
    <xf numFmtId="0" fontId="18" fillId="10" borderId="0" xfId="0" applyFont="1" applyFill="1" applyBorder="1"/>
    <xf numFmtId="0" fontId="17" fillId="11" borderId="0" xfId="0" applyFont="1" applyFill="1" applyBorder="1" applyAlignment="1">
      <alignment vertical="center"/>
    </xf>
    <xf numFmtId="0" fontId="19" fillId="10" borderId="20" xfId="0" applyFont="1" applyFill="1" applyBorder="1" applyAlignment="1">
      <alignment horizontal="center" vertical="center"/>
    </xf>
    <xf numFmtId="0" fontId="8" fillId="10" borderId="20" xfId="0" applyFont="1" applyFill="1" applyBorder="1" applyAlignment="1">
      <alignment horizontal="center" vertical="center"/>
    </xf>
    <xf numFmtId="0" fontId="20" fillId="10" borderId="20" xfId="0" applyFont="1" applyFill="1" applyBorder="1" applyAlignment="1">
      <alignment horizontal="center" vertical="center"/>
    </xf>
    <xf numFmtId="0" fontId="13" fillId="10" borderId="20" xfId="0" applyFont="1" applyFill="1" applyBorder="1" applyAlignment="1">
      <alignment horizontal="left" vertical="center"/>
    </xf>
    <xf numFmtId="0" fontId="19" fillId="0" borderId="0" xfId="0" applyFont="1" applyAlignment="1">
      <alignment vertical="center" wrapText="1"/>
    </xf>
    <xf numFmtId="43" fontId="25" fillId="0" borderId="0" xfId="1" applyFont="1" applyFill="1" applyBorder="1" applyAlignment="1">
      <alignment horizontal="center"/>
    </xf>
    <xf numFmtId="0" fontId="18" fillId="0" borderId="19" xfId="0" applyFont="1" applyFill="1" applyBorder="1" applyAlignment="1">
      <alignment vertical="center" wrapText="1"/>
    </xf>
    <xf numFmtId="0" fontId="26" fillId="0" borderId="19" xfId="0" applyFont="1" applyFill="1" applyBorder="1" applyAlignment="1">
      <alignment vertical="center" wrapText="1"/>
    </xf>
    <xf numFmtId="43" fontId="24" fillId="6" borderId="5" xfId="1" applyFont="1" applyFill="1" applyBorder="1" applyAlignment="1">
      <alignment horizontal="center" vertical="center"/>
    </xf>
    <xf numFmtId="0" fontId="33" fillId="0" borderId="19" xfId="0" applyFont="1" applyFill="1" applyBorder="1" applyAlignment="1">
      <alignment vertical="center" wrapText="1"/>
    </xf>
    <xf numFmtId="0" fontId="33" fillId="0" borderId="19" xfId="0" applyFont="1" applyFill="1" applyBorder="1" applyAlignment="1">
      <alignment horizontal="left" vertical="center" wrapText="1"/>
    </xf>
    <xf numFmtId="0" fontId="5" fillId="7" borderId="0" xfId="0" applyFont="1" applyFill="1" applyBorder="1" applyAlignment="1">
      <alignment horizontal="center"/>
    </xf>
    <xf numFmtId="0" fontId="5" fillId="7" borderId="14" xfId="0" applyFont="1" applyFill="1" applyBorder="1" applyAlignment="1">
      <alignment horizontal="center"/>
    </xf>
    <xf numFmtId="0" fontId="18" fillId="10" borderId="2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20" fillId="10" borderId="20" xfId="0" applyFont="1" applyFill="1" applyBorder="1" applyAlignment="1">
      <alignment horizontal="left" vertical="center"/>
    </xf>
    <xf numFmtId="0" fontId="20" fillId="0" borderId="23" xfId="0" applyFont="1" applyFill="1" applyBorder="1" applyAlignment="1">
      <alignment horizontal="center" vertical="center"/>
    </xf>
    <xf numFmtId="43" fontId="32" fillId="0" borderId="0" xfId="1" applyFont="1" applyFill="1" applyBorder="1" applyAlignment="1">
      <alignment horizontal="center" vertical="center"/>
    </xf>
    <xf numFmtId="0" fontId="20" fillId="10" borderId="0" xfId="0" applyFont="1" applyFill="1" applyBorder="1"/>
    <xf numFmtId="4" fontId="18" fillId="0" borderId="0" xfId="0" applyNumberFormat="1" applyFont="1" applyFill="1" applyBorder="1" applyAlignment="1">
      <alignment horizontal="center" vertical="center"/>
    </xf>
    <xf numFmtId="0" fontId="20" fillId="1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8" fillId="0" borderId="4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43" fontId="32" fillId="0" borderId="0" xfId="1" applyFont="1" applyBorder="1"/>
    <xf numFmtId="0" fontId="18" fillId="0" borderId="0" xfId="0" applyFont="1" applyFill="1" applyBorder="1" applyAlignment="1">
      <alignment horizontal="center" wrapText="1"/>
    </xf>
    <xf numFmtId="43" fontId="32" fillId="0" borderId="0" xfId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9" fillId="0" borderId="0" xfId="0" applyFont="1" applyFill="1" applyBorder="1"/>
    <xf numFmtId="43" fontId="19" fillId="0" borderId="0" xfId="1" applyFont="1" applyFill="1" applyBorder="1" applyAlignment="1">
      <alignment horizontal="center"/>
    </xf>
    <xf numFmtId="43" fontId="14" fillId="0" borderId="0" xfId="1" applyFont="1" applyFill="1" applyBorder="1" applyAlignment="1">
      <alignment horizontal="center"/>
    </xf>
    <xf numFmtId="164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14" fillId="7" borderId="0" xfId="0" applyFont="1" applyFill="1" applyBorder="1" applyAlignment="1"/>
    <xf numFmtId="0" fontId="20" fillId="7" borderId="0" xfId="0" applyFont="1" applyFill="1" applyBorder="1" applyAlignment="1"/>
    <xf numFmtId="0" fontId="18" fillId="7" borderId="0" xfId="0" applyFont="1" applyFill="1" applyBorder="1" applyAlignment="1"/>
    <xf numFmtId="4" fontId="18" fillId="0" borderId="19" xfId="1" applyNumberFormat="1" applyFont="1" applyFill="1" applyBorder="1" applyAlignment="1">
      <alignment horizontal="right" vertical="center"/>
    </xf>
    <xf numFmtId="4" fontId="22" fillId="0" borderId="19" xfId="0" applyNumberFormat="1" applyFont="1" applyFill="1" applyBorder="1" applyAlignment="1">
      <alignment horizontal="right" vertical="center"/>
    </xf>
    <xf numFmtId="4" fontId="18" fillId="0" borderId="19" xfId="0" applyNumberFormat="1" applyFont="1" applyFill="1" applyBorder="1" applyAlignment="1">
      <alignment horizontal="right" vertical="center"/>
    </xf>
    <xf numFmtId="4" fontId="18" fillId="2" borderId="19" xfId="0" applyNumberFormat="1" applyFont="1" applyFill="1" applyBorder="1" applyAlignment="1">
      <alignment horizontal="right" vertical="center"/>
    </xf>
    <xf numFmtId="4" fontId="18" fillId="0" borderId="19" xfId="1" applyNumberFormat="1" applyFont="1" applyFill="1" applyBorder="1" applyAlignment="1">
      <alignment horizontal="right" vertical="center" wrapText="1"/>
    </xf>
    <xf numFmtId="0" fontId="20" fillId="8" borderId="0" xfId="0" applyFont="1" applyFill="1" applyBorder="1" applyAlignment="1">
      <alignment horizontal="center" vertical="center" wrapText="1"/>
    </xf>
    <xf numFmtId="164" fontId="18" fillId="2" borderId="0" xfId="0" applyNumberFormat="1" applyFont="1" applyFill="1" applyBorder="1"/>
    <xf numFmtId="0" fontId="18" fillId="0" borderId="0" xfId="0" applyFont="1" applyFill="1" applyBorder="1" applyAlignment="1">
      <alignment horizontal="left" vertical="center" wrapText="1"/>
    </xf>
    <xf numFmtId="4" fontId="23" fillId="0" borderId="0" xfId="0" applyNumberFormat="1" applyFont="1" applyFill="1" applyBorder="1" applyAlignment="1">
      <alignment horizontal="center" vertical="center"/>
    </xf>
    <xf numFmtId="43" fontId="20" fillId="0" borderId="0" xfId="1" applyFont="1" applyFill="1" applyBorder="1" applyAlignment="1">
      <alignment horizontal="center" vertical="center"/>
    </xf>
    <xf numFmtId="43" fontId="20" fillId="8" borderId="22" xfId="1" applyFont="1" applyFill="1" applyBorder="1" applyAlignment="1">
      <alignment horizontal="center" vertical="center"/>
    </xf>
    <xf numFmtId="4" fontId="26" fillId="0" borderId="18" xfId="0" applyNumberFormat="1" applyFont="1" applyFill="1" applyBorder="1" applyAlignment="1">
      <alignment horizontal="center" vertical="center"/>
    </xf>
    <xf numFmtId="4" fontId="18" fillId="9" borderId="19" xfId="0" applyNumberFormat="1" applyFont="1" applyFill="1" applyBorder="1" applyAlignment="1">
      <alignment horizontal="center" vertical="center"/>
    </xf>
    <xf numFmtId="43" fontId="18" fillId="9" borderId="19" xfId="1" applyFont="1" applyFill="1" applyBorder="1" applyAlignment="1">
      <alignment horizontal="center" vertical="center"/>
    </xf>
    <xf numFmtId="4" fontId="24" fillId="9" borderId="15" xfId="0" applyNumberFormat="1" applyFont="1" applyFill="1" applyBorder="1" applyAlignment="1">
      <alignment horizontal="center" vertical="center"/>
    </xf>
    <xf numFmtId="4" fontId="4" fillId="0" borderId="0" xfId="0" applyNumberFormat="1" applyFont="1" applyBorder="1"/>
    <xf numFmtId="4" fontId="18" fillId="9" borderId="19" xfId="1" applyNumberFormat="1" applyFont="1" applyFill="1" applyBorder="1" applyAlignment="1">
      <alignment horizontal="right" vertical="center"/>
    </xf>
    <xf numFmtId="4" fontId="20" fillId="2" borderId="0" xfId="0" applyNumberFormat="1" applyFont="1" applyFill="1" applyBorder="1"/>
    <xf numFmtId="43" fontId="20" fillId="2" borderId="0" xfId="0" applyNumberFormat="1" applyFont="1" applyFill="1" applyBorder="1"/>
    <xf numFmtId="43" fontId="19" fillId="0" borderId="0" xfId="0" applyNumberFormat="1" applyFont="1" applyBorder="1"/>
    <xf numFmtId="43" fontId="18" fillId="2" borderId="19" xfId="1" applyFont="1" applyFill="1" applyBorder="1" applyAlignment="1">
      <alignment vertical="center" wrapText="1"/>
    </xf>
    <xf numFmtId="4" fontId="18" fillId="0" borderId="19" xfId="0" applyNumberFormat="1" applyFont="1" applyFill="1" applyBorder="1" applyAlignment="1">
      <alignment vertical="center"/>
    </xf>
    <xf numFmtId="43" fontId="24" fillId="9" borderId="15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12" borderId="25" xfId="0" applyFont="1" applyFill="1" applyBorder="1" applyAlignment="1">
      <alignment horizontal="center" vertical="center" wrapText="1"/>
    </xf>
    <xf numFmtId="0" fontId="35" fillId="12" borderId="26" xfId="0" applyFont="1" applyFill="1" applyBorder="1" applyAlignment="1">
      <alignment horizontal="center" vertical="center" wrapText="1"/>
    </xf>
    <xf numFmtId="0" fontId="35" fillId="0" borderId="15" xfId="0" applyFont="1" applyBorder="1" applyAlignment="1">
      <alignment vertical="center" wrapText="1"/>
    </xf>
    <xf numFmtId="0" fontId="36" fillId="0" borderId="15" xfId="0" applyFont="1" applyBorder="1" applyAlignment="1">
      <alignment vertical="center" wrapText="1"/>
    </xf>
    <xf numFmtId="0" fontId="35" fillId="13" borderId="15" xfId="0" applyFont="1" applyFill="1" applyBorder="1" applyAlignment="1">
      <alignment vertical="center" wrapText="1"/>
    </xf>
    <xf numFmtId="0" fontId="34" fillId="0" borderId="0" xfId="0" applyFont="1" applyAlignment="1">
      <alignment horizontal="center" vertical="center"/>
    </xf>
    <xf numFmtId="4" fontId="19" fillId="0" borderId="0" xfId="0" applyNumberFormat="1" applyFont="1" applyBorder="1"/>
    <xf numFmtId="0" fontId="35" fillId="0" borderId="27" xfId="0" applyFont="1" applyBorder="1" applyAlignment="1">
      <alignment horizontal="center" vertical="center" wrapText="1"/>
    </xf>
    <xf numFmtId="0" fontId="36" fillId="0" borderId="27" xfId="0" applyFont="1" applyBorder="1" applyAlignment="1">
      <alignment horizontal="center" vertical="center" wrapText="1"/>
    </xf>
    <xf numFmtId="0" fontId="35" fillId="13" borderId="27" xfId="0" applyFont="1" applyFill="1" applyBorder="1" applyAlignment="1">
      <alignment horizontal="center" vertical="center" wrapText="1"/>
    </xf>
    <xf numFmtId="2" fontId="35" fillId="13" borderId="27" xfId="0" applyNumberFormat="1" applyFont="1" applyFill="1" applyBorder="1" applyAlignment="1">
      <alignment horizontal="right" vertical="center" wrapText="1"/>
    </xf>
    <xf numFmtId="2" fontId="35" fillId="0" borderId="27" xfId="0" applyNumberFormat="1" applyFont="1" applyBorder="1" applyAlignment="1">
      <alignment horizontal="center" vertical="center" wrapText="1"/>
    </xf>
    <xf numFmtId="4" fontId="35" fillId="0" borderId="27" xfId="0" applyNumberFormat="1" applyFont="1" applyBorder="1" applyAlignment="1">
      <alignment horizontal="center" vertical="center" wrapText="1"/>
    </xf>
    <xf numFmtId="2" fontId="36" fillId="0" borderId="27" xfId="0" applyNumberFormat="1" applyFont="1" applyBorder="1" applyAlignment="1">
      <alignment horizontal="center" vertical="center" wrapText="1"/>
    </xf>
    <xf numFmtId="2" fontId="35" fillId="13" borderId="27" xfId="0" applyNumberFormat="1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vertical="center" wrapText="1"/>
    </xf>
    <xf numFmtId="0" fontId="30" fillId="2" borderId="19" xfId="0" applyFont="1" applyFill="1" applyBorder="1" applyAlignment="1">
      <alignment vertical="center" wrapText="1"/>
    </xf>
    <xf numFmtId="0" fontId="18" fillId="2" borderId="19" xfId="0" applyFont="1" applyFill="1" applyBorder="1" applyAlignment="1">
      <alignment vertical="center" wrapText="1"/>
    </xf>
    <xf numFmtId="0" fontId="26" fillId="2" borderId="19" xfId="0" applyFont="1" applyFill="1" applyBorder="1" applyAlignment="1">
      <alignment vertical="center" wrapText="1"/>
    </xf>
    <xf numFmtId="0" fontId="33" fillId="2" borderId="19" xfId="0" applyFont="1" applyFill="1" applyBorder="1" applyAlignment="1">
      <alignment vertical="center" wrapText="1"/>
    </xf>
    <xf numFmtId="0" fontId="33" fillId="2" borderId="19" xfId="0" applyFont="1" applyFill="1" applyBorder="1" applyAlignment="1">
      <alignment horizontal="left" vertical="center" wrapText="1"/>
    </xf>
    <xf numFmtId="0" fontId="19" fillId="2" borderId="0" xfId="0" applyFont="1" applyFill="1" applyAlignment="1">
      <alignment vertical="center" wrapText="1"/>
    </xf>
    <xf numFmtId="43" fontId="24" fillId="2" borderId="5" xfId="1" applyFont="1" applyFill="1" applyBorder="1" applyAlignment="1">
      <alignment horizontal="center" vertical="center"/>
    </xf>
    <xf numFmtId="4" fontId="20" fillId="2" borderId="19" xfId="0" applyNumberFormat="1" applyFont="1" applyFill="1" applyBorder="1" applyAlignment="1">
      <alignment horizontal="center" vertical="center"/>
    </xf>
    <xf numFmtId="43" fontId="20" fillId="2" borderId="19" xfId="1" applyFont="1" applyFill="1" applyBorder="1" applyAlignment="1">
      <alignment horizontal="center" vertical="center"/>
    </xf>
    <xf numFmtId="0" fontId="38" fillId="2" borderId="19" xfId="0" applyFont="1" applyFill="1" applyBorder="1" applyAlignment="1">
      <alignment vertical="center" wrapText="1"/>
    </xf>
    <xf numFmtId="43" fontId="4" fillId="2" borderId="0" xfId="0" applyNumberFormat="1" applyFont="1" applyFill="1" applyBorder="1"/>
    <xf numFmtId="4" fontId="4" fillId="2" borderId="0" xfId="0" applyNumberFormat="1" applyFont="1" applyFill="1" applyBorder="1"/>
    <xf numFmtId="0" fontId="5" fillId="7" borderId="0" xfId="0" applyFont="1" applyFill="1" applyBorder="1" applyAlignment="1">
      <alignment horizontal="center"/>
    </xf>
    <xf numFmtId="0" fontId="5" fillId="7" borderId="14" xfId="0" applyFont="1" applyFill="1" applyBorder="1" applyAlignment="1">
      <alignment horizontal="center"/>
    </xf>
    <xf numFmtId="0" fontId="13" fillId="3" borderId="2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4" fillId="3" borderId="24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18" fillId="10" borderId="1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43" fontId="31" fillId="0" borderId="0" xfId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7" fillId="0" borderId="22" xfId="0" applyFont="1" applyFill="1" applyBorder="1" applyAlignment="1">
      <alignment horizontal="right" vertical="center" wrapText="1"/>
    </xf>
    <xf numFmtId="0" fontId="27" fillId="0" borderId="9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center" vertical="center"/>
    </xf>
    <xf numFmtId="0" fontId="27" fillId="8" borderId="22" xfId="0" applyFont="1" applyFill="1" applyBorder="1" applyAlignment="1">
      <alignment horizontal="right" vertical="center" wrapText="1"/>
    </xf>
    <xf numFmtId="0" fontId="27" fillId="8" borderId="9" xfId="0" applyFont="1" applyFill="1" applyBorder="1" applyAlignment="1">
      <alignment horizontal="right" vertical="center" wrapText="1"/>
    </xf>
    <xf numFmtId="0" fontId="20" fillId="7" borderId="14" xfId="0" applyFont="1" applyFill="1" applyBorder="1" applyAlignment="1">
      <alignment horizontal="center"/>
    </xf>
    <xf numFmtId="0" fontId="19" fillId="3" borderId="24" xfId="0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20" fillId="8" borderId="19" xfId="0" applyFont="1" applyFill="1" applyBorder="1" applyAlignment="1">
      <alignment horizontal="center" vertical="center" wrapText="1"/>
    </xf>
    <xf numFmtId="0" fontId="13" fillId="10" borderId="0" xfId="0" applyFont="1" applyFill="1" applyBorder="1" applyAlignment="1">
      <alignment horizontal="left" vertical="center"/>
    </xf>
    <xf numFmtId="0" fontId="20" fillId="8" borderId="22" xfId="0" applyFont="1" applyFill="1" applyBorder="1" applyAlignment="1">
      <alignment horizontal="center" vertical="center" wrapText="1"/>
    </xf>
    <xf numFmtId="0" fontId="20" fillId="8" borderId="9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/>
    </xf>
    <xf numFmtId="0" fontId="8" fillId="10" borderId="0" xfId="0" applyFont="1" applyFill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C83"/>
  <sheetViews>
    <sheetView showRuler="0" showWhiteSpace="0" view="pageBreakPreview" topLeftCell="B1" zoomScale="50" zoomScaleNormal="50" zoomScaleSheetLayoutView="50" zoomScalePageLayoutView="40" workbookViewId="0">
      <pane xSplit="1" ySplit="4" topLeftCell="C5" activePane="bottomRight" state="frozen"/>
      <selection activeCell="B1" sqref="B1"/>
      <selection pane="topRight" activeCell="C1" sqref="C1"/>
      <selection pane="bottomLeft" activeCell="B5" sqref="B5"/>
      <selection pane="bottomRight" activeCell="I41" sqref="I41"/>
    </sheetView>
  </sheetViews>
  <sheetFormatPr defaultColWidth="0.42578125" defaultRowHeight="35.25" x14ac:dyDescent="0.5"/>
  <cols>
    <col min="1" max="1" width="8.7109375" style="1" hidden="1" customWidth="1"/>
    <col min="2" max="2" width="11.85546875" style="137" customWidth="1"/>
    <col min="3" max="3" width="18.85546875" style="34" customWidth="1"/>
    <col min="4" max="4" width="184.140625" style="95" customWidth="1"/>
    <col min="5" max="5" width="41.42578125" style="11" hidden="1" customWidth="1"/>
    <col min="6" max="6" width="38.140625" style="108" hidden="1" customWidth="1"/>
    <col min="7" max="8" width="39.28515625" style="108" hidden="1" customWidth="1"/>
    <col min="9" max="9" width="44.42578125" style="108" customWidth="1"/>
    <col min="10" max="10" width="45.7109375" style="3" hidden="1" customWidth="1"/>
    <col min="11" max="11" width="72.140625" style="4" hidden="1" customWidth="1"/>
    <col min="12" max="12" width="11.85546875" style="5" customWidth="1"/>
    <col min="13" max="13" width="40.42578125" style="80" hidden="1" customWidth="1"/>
    <col min="14" max="14" width="29.28515625" style="126" hidden="1" customWidth="1"/>
    <col min="15" max="15" width="63.5703125" style="1" customWidth="1"/>
    <col min="16" max="16" width="0.42578125" style="1"/>
    <col min="17" max="17" width="28.28515625" style="1" customWidth="1"/>
    <col min="18" max="18" width="29.85546875" style="1" customWidth="1"/>
    <col min="19" max="16384" width="0.42578125" style="1"/>
  </cols>
  <sheetData>
    <row r="1" spans="1:29" x14ac:dyDescent="0.5">
      <c r="A1" s="251"/>
      <c r="B1" s="251"/>
      <c r="C1" s="251"/>
      <c r="D1" s="89" t="s">
        <v>3</v>
      </c>
      <c r="E1" s="172"/>
      <c r="F1" s="101"/>
      <c r="G1" s="101"/>
      <c r="H1" s="101"/>
      <c r="I1" s="109" t="s">
        <v>20</v>
      </c>
      <c r="J1" s="43"/>
      <c r="K1" s="44"/>
      <c r="M1" s="109" t="s">
        <v>34</v>
      </c>
    </row>
    <row r="2" spans="1:29" ht="36" thickBot="1" x14ac:dyDescent="0.55000000000000004">
      <c r="A2" s="252"/>
      <c r="B2" s="252"/>
      <c r="C2" s="252"/>
      <c r="D2" s="90" t="s">
        <v>4</v>
      </c>
      <c r="E2" s="173"/>
      <c r="F2" s="81"/>
      <c r="G2" s="81" t="s">
        <v>22</v>
      </c>
      <c r="H2" s="102"/>
      <c r="I2" s="81" t="s">
        <v>24</v>
      </c>
      <c r="J2" s="45" t="s">
        <v>25</v>
      </c>
      <c r="K2" s="46"/>
      <c r="L2" s="8"/>
      <c r="M2" s="81"/>
      <c r="N2" s="129" t="s">
        <v>37</v>
      </c>
    </row>
    <row r="3" spans="1:29" s="2" customFormat="1" ht="30" x14ac:dyDescent="0.2">
      <c r="A3" s="28"/>
      <c r="B3" s="130"/>
      <c r="C3" s="253"/>
      <c r="D3" s="255" t="s">
        <v>4</v>
      </c>
      <c r="E3" s="257" t="s">
        <v>15</v>
      </c>
      <c r="F3" s="103"/>
      <c r="G3" s="103"/>
      <c r="H3" s="103"/>
      <c r="I3" s="110"/>
      <c r="J3" s="259" t="s">
        <v>7</v>
      </c>
      <c r="K3" s="259" t="s">
        <v>8</v>
      </c>
      <c r="L3" s="9"/>
      <c r="M3" s="262"/>
      <c r="N3" s="264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s="2" customFormat="1" ht="30.75" thickBot="1" x14ac:dyDescent="0.25">
      <c r="A4" s="28"/>
      <c r="B4" s="130"/>
      <c r="C4" s="254"/>
      <c r="D4" s="256"/>
      <c r="E4" s="258"/>
      <c r="F4" s="104" t="s">
        <v>16</v>
      </c>
      <c r="G4" s="104" t="s">
        <v>18</v>
      </c>
      <c r="H4" s="104" t="s">
        <v>19</v>
      </c>
      <c r="I4" s="111" t="s">
        <v>21</v>
      </c>
      <c r="J4" s="260"/>
      <c r="K4" s="260"/>
      <c r="L4" s="9"/>
      <c r="M4" s="263"/>
      <c r="N4" s="264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s="84" customFormat="1" ht="30" x14ac:dyDescent="0.4">
      <c r="A5" s="175"/>
      <c r="B5" s="176"/>
      <c r="C5" s="177" t="s">
        <v>78</v>
      </c>
      <c r="D5" s="174"/>
      <c r="E5" s="163"/>
      <c r="F5" s="163"/>
      <c r="G5" s="163"/>
      <c r="H5" s="163"/>
      <c r="I5" s="163"/>
      <c r="J5" s="114"/>
      <c r="K5" s="178"/>
      <c r="L5" s="72"/>
      <c r="M5" s="72"/>
      <c r="N5" s="179"/>
      <c r="O5" s="80"/>
      <c r="P5" s="80"/>
      <c r="Q5" s="80"/>
      <c r="R5" s="80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</row>
    <row r="6" spans="1:29" s="2" customFormat="1" ht="59.25" hidden="1" x14ac:dyDescent="0.75">
      <c r="A6" s="265"/>
      <c r="B6" s="131"/>
      <c r="C6" s="79"/>
      <c r="D6" s="117" t="s">
        <v>38</v>
      </c>
      <c r="E6" s="123"/>
      <c r="F6" s="116"/>
      <c r="G6" s="116"/>
      <c r="H6" s="116"/>
      <c r="I6" s="71">
        <v>600000</v>
      </c>
      <c r="J6" s="64"/>
      <c r="K6" s="56"/>
      <c r="L6" s="42"/>
      <c r="M6" s="41"/>
      <c r="N6" s="127"/>
      <c r="O6" s="166"/>
      <c r="P6" s="1"/>
      <c r="Q6" s="40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59.25" hidden="1" x14ac:dyDescent="0.75">
      <c r="A7" s="265"/>
      <c r="B7" s="131"/>
      <c r="C7" s="79"/>
      <c r="D7" s="117" t="s">
        <v>87</v>
      </c>
      <c r="E7" s="123"/>
      <c r="F7" s="116"/>
      <c r="G7" s="116"/>
      <c r="H7" s="116"/>
      <c r="I7" s="71">
        <v>132000</v>
      </c>
      <c r="J7" s="64"/>
      <c r="K7" s="56"/>
      <c r="L7" s="42"/>
      <c r="M7" s="41"/>
      <c r="N7" s="127"/>
      <c r="O7" s="166"/>
      <c r="P7" s="1"/>
      <c r="Q7" s="40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s="2" customFormat="1" hidden="1" x14ac:dyDescent="0.5">
      <c r="A8" s="265"/>
      <c r="B8" s="131"/>
      <c r="C8" s="38"/>
      <c r="D8" s="121" t="s">
        <v>85</v>
      </c>
      <c r="E8" s="123" t="s">
        <v>72</v>
      </c>
      <c r="F8" s="118"/>
      <c r="G8" s="116"/>
      <c r="H8" s="116"/>
      <c r="I8" s="71">
        <v>200000</v>
      </c>
      <c r="J8" s="120"/>
      <c r="K8" s="19"/>
      <c r="L8" s="5"/>
      <c r="M8" s="41"/>
      <c r="N8" s="127"/>
      <c r="O8" s="1"/>
      <c r="P8" s="1"/>
      <c r="Q8" s="40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s="2" customFormat="1" ht="81" hidden="1" x14ac:dyDescent="0.75">
      <c r="A9" s="265"/>
      <c r="B9" s="131"/>
      <c r="C9" s="79"/>
      <c r="D9" s="117" t="s">
        <v>81</v>
      </c>
      <c r="E9" s="123"/>
      <c r="F9" s="116"/>
      <c r="G9" s="116"/>
      <c r="H9" s="116"/>
      <c r="I9" s="71">
        <v>600000</v>
      </c>
      <c r="J9" s="64"/>
      <c r="K9" s="56"/>
      <c r="L9" s="42"/>
      <c r="M9" s="41"/>
      <c r="N9" s="127"/>
      <c r="O9" s="166"/>
      <c r="P9" s="1"/>
      <c r="Q9" s="40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s="2" customFormat="1" ht="59.25" hidden="1" x14ac:dyDescent="0.75">
      <c r="A10" s="265"/>
      <c r="B10" s="131"/>
      <c r="C10" s="79"/>
      <c r="D10" s="117" t="s">
        <v>49</v>
      </c>
      <c r="E10" s="123"/>
      <c r="F10" s="116"/>
      <c r="G10" s="116"/>
      <c r="H10" s="116"/>
      <c r="I10" s="71">
        <v>2000000</v>
      </c>
      <c r="J10" s="64"/>
      <c r="K10" s="56"/>
      <c r="L10" s="42"/>
      <c r="M10" s="41"/>
      <c r="N10" s="127"/>
      <c r="O10" s="40"/>
      <c r="P10" s="1"/>
      <c r="Q10" s="40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s="2" customFormat="1" ht="59.25" hidden="1" x14ac:dyDescent="0.75">
      <c r="A11" s="265"/>
      <c r="B11" s="131"/>
      <c r="C11" s="79"/>
      <c r="D11" s="117" t="s">
        <v>50</v>
      </c>
      <c r="E11" s="123"/>
      <c r="F11" s="116"/>
      <c r="G11" s="116"/>
      <c r="H11" s="116"/>
      <c r="I11" s="71">
        <v>1000000</v>
      </c>
      <c r="J11" s="64"/>
      <c r="K11" s="56"/>
      <c r="L11" s="42"/>
      <c r="M11" s="41"/>
      <c r="N11" s="127"/>
      <c r="O11" s="40"/>
      <c r="P11" s="1"/>
      <c r="Q11" s="40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s="2" customFormat="1" ht="59.25" hidden="1" x14ac:dyDescent="0.75">
      <c r="A12" s="265"/>
      <c r="B12" s="131"/>
      <c r="C12" s="79"/>
      <c r="D12" s="117" t="s">
        <v>51</v>
      </c>
      <c r="E12" s="123"/>
      <c r="F12" s="116"/>
      <c r="G12" s="116"/>
      <c r="H12" s="116"/>
      <c r="I12" s="71">
        <v>1000000</v>
      </c>
      <c r="J12" s="64"/>
      <c r="K12" s="56"/>
      <c r="L12" s="42"/>
      <c r="M12" s="41"/>
      <c r="N12" s="127"/>
      <c r="O12" s="40"/>
      <c r="P12" s="1"/>
      <c r="Q12" s="40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s="2" customFormat="1" ht="81" hidden="1" x14ac:dyDescent="0.75">
      <c r="A13" s="265"/>
      <c r="B13" s="131"/>
      <c r="C13" s="69">
        <v>11</v>
      </c>
      <c r="D13" s="117" t="s">
        <v>80</v>
      </c>
      <c r="E13" s="77"/>
      <c r="F13" s="116"/>
      <c r="G13" s="116"/>
      <c r="H13" s="116"/>
      <c r="I13" s="115">
        <v>400000</v>
      </c>
      <c r="J13" s="67"/>
      <c r="K13" s="67"/>
      <c r="L13" s="42"/>
      <c r="M13" s="41"/>
      <c r="N13" s="127"/>
      <c r="O13" s="40"/>
      <c r="P13" s="1"/>
      <c r="Q13" s="40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s="2" customFormat="1" ht="59.25" hidden="1" x14ac:dyDescent="0.75">
      <c r="A14" s="265"/>
      <c r="B14" s="131"/>
      <c r="C14" s="69"/>
      <c r="D14" s="167" t="s">
        <v>43</v>
      </c>
      <c r="E14" s="77"/>
      <c r="F14" s="116"/>
      <c r="G14" s="116"/>
      <c r="H14" s="116"/>
      <c r="I14" s="115">
        <v>400000</v>
      </c>
      <c r="J14" s="67"/>
      <c r="K14" s="67"/>
      <c r="L14" s="42"/>
      <c r="M14" s="41"/>
      <c r="N14" s="127"/>
      <c r="O14" s="40"/>
      <c r="P14" s="1"/>
      <c r="Q14" s="40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s="2" customFormat="1" ht="59.25" hidden="1" x14ac:dyDescent="0.75">
      <c r="A15" s="265"/>
      <c r="B15" s="131"/>
      <c r="C15" s="69"/>
      <c r="D15" s="168" t="s">
        <v>45</v>
      </c>
      <c r="E15" s="77"/>
      <c r="F15" s="116"/>
      <c r="G15" s="116"/>
      <c r="H15" s="116"/>
      <c r="I15" s="115">
        <v>150000</v>
      </c>
      <c r="J15" s="67"/>
      <c r="K15" s="67"/>
      <c r="L15" s="42"/>
      <c r="M15" s="41"/>
      <c r="N15" s="127"/>
      <c r="O15" s="40"/>
      <c r="P15" s="1"/>
      <c r="Q15" s="40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s="2" customFormat="1" ht="59.25" hidden="1" x14ac:dyDescent="0.75">
      <c r="A16" s="265"/>
      <c r="B16" s="131"/>
      <c r="C16" s="69"/>
      <c r="D16" s="168" t="s">
        <v>46</v>
      </c>
      <c r="E16" s="77"/>
      <c r="F16" s="116"/>
      <c r="G16" s="116"/>
      <c r="H16" s="116"/>
      <c r="I16" s="115">
        <v>600000</v>
      </c>
      <c r="J16" s="67"/>
      <c r="K16" s="67"/>
      <c r="L16" s="42"/>
      <c r="M16" s="41"/>
      <c r="N16" s="127"/>
      <c r="O16" s="40"/>
      <c r="P16" s="1"/>
      <c r="Q16" s="40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s="2" customFormat="1" ht="66" hidden="1" x14ac:dyDescent="0.75">
      <c r="A17" s="265"/>
      <c r="B17" s="131"/>
      <c r="C17" s="69"/>
      <c r="D17" s="168" t="s">
        <v>48</v>
      </c>
      <c r="E17" s="77"/>
      <c r="F17" s="116"/>
      <c r="G17" s="116"/>
      <c r="H17" s="116"/>
      <c r="I17" s="115">
        <v>400000</v>
      </c>
      <c r="J17" s="67"/>
      <c r="K17" s="67"/>
      <c r="L17" s="42"/>
      <c r="M17" s="41"/>
      <c r="N17" s="127"/>
      <c r="O17" s="40"/>
      <c r="P17" s="1"/>
      <c r="Q17" s="40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s="2" customFormat="1" ht="60" hidden="1" x14ac:dyDescent="0.75">
      <c r="A18" s="265"/>
      <c r="B18" s="131"/>
      <c r="C18" s="69"/>
      <c r="D18" s="167" t="s">
        <v>47</v>
      </c>
      <c r="E18" s="77"/>
      <c r="F18" s="116"/>
      <c r="G18" s="116"/>
      <c r="H18" s="116"/>
      <c r="I18" s="115">
        <v>4000000</v>
      </c>
      <c r="J18" s="67"/>
      <c r="K18" s="67"/>
      <c r="L18" s="42"/>
      <c r="M18" s="41"/>
      <c r="N18" s="127"/>
      <c r="O18" s="40"/>
      <c r="P18" s="1"/>
      <c r="Q18" s="40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s="2" customFormat="1" ht="59.25" hidden="1" x14ac:dyDescent="0.75">
      <c r="A19" s="265"/>
      <c r="B19" s="131"/>
      <c r="C19" s="79"/>
      <c r="D19" s="121" t="s">
        <v>82</v>
      </c>
      <c r="E19" s="78"/>
      <c r="F19" s="118">
        <v>0</v>
      </c>
      <c r="G19" s="118">
        <v>0</v>
      </c>
      <c r="H19" s="125">
        <f>107658+111702</f>
        <v>219360</v>
      </c>
      <c r="I19" s="115">
        <v>900000</v>
      </c>
      <c r="J19" s="99" t="s">
        <v>32</v>
      </c>
      <c r="K19" s="100" t="s">
        <v>33</v>
      </c>
      <c r="L19" s="42"/>
      <c r="M19" s="41">
        <v>0</v>
      </c>
      <c r="N19" s="127">
        <v>0</v>
      </c>
      <c r="O19" s="1"/>
      <c r="P19" s="1"/>
      <c r="Q19" s="40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s="2" customFormat="1" ht="59.25" hidden="1" x14ac:dyDescent="0.75">
      <c r="A20" s="265"/>
      <c r="B20" s="131" t="s">
        <v>0</v>
      </c>
      <c r="C20" s="69"/>
      <c r="D20" s="117" t="s">
        <v>44</v>
      </c>
      <c r="E20" s="77" t="s">
        <v>16</v>
      </c>
      <c r="F20" s="116">
        <v>2258708.5099999998</v>
      </c>
      <c r="G20" s="116">
        <v>0</v>
      </c>
      <c r="H20" s="116">
        <v>0</v>
      </c>
      <c r="I20" s="115">
        <v>1500000</v>
      </c>
      <c r="J20" s="64" t="s">
        <v>6</v>
      </c>
      <c r="K20" s="65" t="s">
        <v>12</v>
      </c>
      <c r="L20" s="42"/>
      <c r="M20" s="41">
        <f>4246372</f>
        <v>4246372</v>
      </c>
      <c r="N20" s="127">
        <v>0</v>
      </c>
      <c r="O20" s="40"/>
      <c r="P20" s="1"/>
      <c r="Q20" s="40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s="146" customFormat="1" ht="33.75" x14ac:dyDescent="0.4">
      <c r="A21" s="72"/>
      <c r="B21" s="72"/>
      <c r="C21" s="266" t="s">
        <v>73</v>
      </c>
      <c r="D21" s="267"/>
      <c r="E21" s="140"/>
      <c r="F21" s="142">
        <f>SUM(F5:F20)</f>
        <v>2258708.5099999998</v>
      </c>
      <c r="G21" s="142">
        <f>SUM(G5:G20)</f>
        <v>0</v>
      </c>
      <c r="H21" s="142">
        <f>SUM(H5:H20)</f>
        <v>219360</v>
      </c>
      <c r="I21" s="147">
        <f>'MATRIZ CONSOLIDADA'!I22</f>
        <v>13882000</v>
      </c>
      <c r="J21" s="72"/>
      <c r="K21" s="143"/>
      <c r="L21" s="144"/>
      <c r="M21" s="85"/>
      <c r="N21" s="141"/>
      <c r="O21" s="85"/>
      <c r="P21" s="145"/>
      <c r="Q21" s="8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</row>
    <row r="22" spans="1:29" s="84" customFormat="1" ht="30" x14ac:dyDescent="0.4">
      <c r="A22" s="112"/>
      <c r="B22" s="176"/>
      <c r="C22" s="180" t="s">
        <v>39</v>
      </c>
      <c r="D22" s="159"/>
      <c r="E22" s="159"/>
      <c r="F22" s="159"/>
      <c r="G22" s="159"/>
      <c r="H22" s="159"/>
      <c r="I22" s="159"/>
      <c r="L22" s="181"/>
      <c r="M22" s="41"/>
      <c r="N22" s="141">
        <v>0</v>
      </c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</row>
    <row r="23" spans="1:29" s="2" customFormat="1" hidden="1" x14ac:dyDescent="0.5">
      <c r="A23" s="268"/>
      <c r="B23" s="268"/>
      <c r="C23" s="268"/>
      <c r="D23" s="268"/>
      <c r="E23" s="33"/>
      <c r="F23" s="73"/>
      <c r="G23" s="73"/>
      <c r="H23" s="73"/>
      <c r="I23" s="112"/>
      <c r="J23" s="58"/>
      <c r="K23" s="59"/>
      <c r="L23" s="5"/>
      <c r="M23" s="41"/>
      <c r="N23" s="126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s="2" customFormat="1" hidden="1" x14ac:dyDescent="0.5">
      <c r="A24" s="29"/>
      <c r="B24" s="29"/>
      <c r="C24" s="29"/>
      <c r="D24" s="29"/>
      <c r="E24" s="33"/>
      <c r="F24" s="73"/>
      <c r="G24" s="73"/>
      <c r="H24" s="73"/>
      <c r="I24" s="112"/>
      <c r="J24" s="58"/>
      <c r="K24" s="59"/>
      <c r="L24" s="5"/>
      <c r="M24" s="41"/>
      <c r="N24" s="126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s="2" customFormat="1" ht="59.25" hidden="1" x14ac:dyDescent="0.75">
      <c r="A25" s="68"/>
      <c r="B25" s="132"/>
      <c r="C25" s="79"/>
      <c r="D25" s="138" t="s">
        <v>52</v>
      </c>
      <c r="E25" s="78" t="s">
        <v>20</v>
      </c>
      <c r="F25" s="116">
        <f>111734</f>
        <v>111734</v>
      </c>
      <c r="G25" s="116">
        <v>350000</v>
      </c>
      <c r="H25" s="116">
        <v>239362</v>
      </c>
      <c r="I25" s="119">
        <v>700000</v>
      </c>
      <c r="J25" s="62" t="s">
        <v>31</v>
      </c>
      <c r="K25" s="39" t="s">
        <v>9</v>
      </c>
      <c r="L25" s="42"/>
      <c r="M25" s="41">
        <v>0</v>
      </c>
      <c r="N25" s="127">
        <f>+I25</f>
        <v>700000</v>
      </c>
      <c r="O25" s="40"/>
      <c r="P25" s="1"/>
      <c r="Q25" s="40"/>
      <c r="R25" s="40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s="2" customFormat="1" ht="59.25" hidden="1" x14ac:dyDescent="0.75">
      <c r="A26" s="68"/>
      <c r="B26" s="132"/>
      <c r="C26" s="79"/>
      <c r="D26" s="138" t="s">
        <v>53</v>
      </c>
      <c r="E26" s="78" t="s">
        <v>20</v>
      </c>
      <c r="F26" s="116">
        <f>111734</f>
        <v>111734</v>
      </c>
      <c r="G26" s="116">
        <v>350000</v>
      </c>
      <c r="H26" s="116">
        <v>239362</v>
      </c>
      <c r="I26" s="119">
        <v>2500000</v>
      </c>
      <c r="J26" s="62" t="s">
        <v>31</v>
      </c>
      <c r="K26" s="39" t="s">
        <v>9</v>
      </c>
      <c r="L26" s="42"/>
      <c r="M26" s="41">
        <v>0</v>
      </c>
      <c r="N26" s="127">
        <f>+I26</f>
        <v>2500000</v>
      </c>
      <c r="O26" s="40"/>
      <c r="P26" s="1"/>
      <c r="Q26" s="40"/>
      <c r="R26" s="40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s="146" customFormat="1" ht="33.75" x14ac:dyDescent="0.4">
      <c r="A27" s="72"/>
      <c r="B27" s="72"/>
      <c r="C27" s="266" t="s">
        <v>74</v>
      </c>
      <c r="D27" s="267"/>
      <c r="E27" s="140"/>
      <c r="F27" s="142">
        <f>SUM(F25:F26)</f>
        <v>223468</v>
      </c>
      <c r="G27" s="142">
        <f>SUM(G25:G26)</f>
        <v>700000</v>
      </c>
      <c r="H27" s="142">
        <f>SUM(H25:H26)</f>
        <v>478724</v>
      </c>
      <c r="I27" s="147">
        <f>'MATRIZ CONSOLIDADA'!I26</f>
        <v>3200000</v>
      </c>
      <c r="J27" s="72"/>
      <c r="K27" s="143"/>
      <c r="L27" s="144"/>
      <c r="M27" s="85"/>
      <c r="N27" s="141"/>
      <c r="O27" s="85"/>
      <c r="P27" s="145"/>
      <c r="Q27" s="8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</row>
    <row r="28" spans="1:29" s="84" customFormat="1" ht="30" x14ac:dyDescent="0.4">
      <c r="A28" s="182" t="s">
        <v>40</v>
      </c>
      <c r="B28" s="183"/>
      <c r="C28" s="182" t="s">
        <v>89</v>
      </c>
      <c r="D28" s="182"/>
      <c r="E28" s="151"/>
      <c r="F28" s="152"/>
      <c r="G28" s="152"/>
      <c r="H28" s="152"/>
      <c r="I28" s="154"/>
      <c r="J28" s="184"/>
      <c r="K28" s="185"/>
      <c r="L28" s="41"/>
      <c r="M28" s="82"/>
      <c r="N28" s="186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</row>
    <row r="29" spans="1:29" s="2" customFormat="1" ht="81" hidden="1" x14ac:dyDescent="0.5">
      <c r="A29" s="139"/>
      <c r="B29" s="139"/>
      <c r="C29" s="139"/>
      <c r="D29" s="121" t="s">
        <v>54</v>
      </c>
      <c r="E29" s="148"/>
      <c r="F29" s="116"/>
      <c r="G29" s="116"/>
      <c r="H29" s="116"/>
      <c r="I29" s="71">
        <v>3450000</v>
      </c>
      <c r="J29" s="60"/>
      <c r="K29" s="61"/>
      <c r="L29" s="10"/>
      <c r="M29" s="82"/>
      <c r="N29" s="128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s="2" customFormat="1" hidden="1" x14ac:dyDescent="0.5">
      <c r="A30" s="139"/>
      <c r="B30" s="139"/>
      <c r="C30" s="139"/>
      <c r="D30" s="121" t="s">
        <v>56</v>
      </c>
      <c r="E30" s="148"/>
      <c r="F30" s="116"/>
      <c r="G30" s="116"/>
      <c r="H30" s="116"/>
      <c r="I30" s="71">
        <v>1000000</v>
      </c>
      <c r="J30" s="60"/>
      <c r="K30" s="61"/>
      <c r="L30" s="10"/>
      <c r="M30" s="82"/>
      <c r="N30" s="128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s="2" customFormat="1" hidden="1" x14ac:dyDescent="0.5">
      <c r="A31" s="68" t="s">
        <v>1</v>
      </c>
      <c r="B31" s="132" t="s">
        <v>1</v>
      </c>
      <c r="C31" s="79"/>
      <c r="D31" s="121" t="s">
        <v>55</v>
      </c>
      <c r="E31" s="123" t="s">
        <v>20</v>
      </c>
      <c r="F31" s="116">
        <v>212979.8</v>
      </c>
      <c r="G31" s="116">
        <v>440000</v>
      </c>
      <c r="H31" s="116">
        <v>308000</v>
      </c>
      <c r="I31" s="71">
        <v>900000</v>
      </c>
      <c r="J31" s="53" t="s">
        <v>11</v>
      </c>
      <c r="K31" s="47" t="s">
        <v>9</v>
      </c>
      <c r="L31" s="5"/>
      <c r="M31" s="41">
        <v>0</v>
      </c>
      <c r="N31" s="127">
        <v>0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s="146" customFormat="1" ht="33.75" x14ac:dyDescent="0.4">
      <c r="A32" s="72"/>
      <c r="B32" s="72"/>
      <c r="C32" s="266" t="s">
        <v>75</v>
      </c>
      <c r="D32" s="267"/>
      <c r="E32" s="140"/>
      <c r="F32" s="142">
        <f>SUM(F29:F31)</f>
        <v>212979.8</v>
      </c>
      <c r="G32" s="142">
        <f>SUM(G29:G31)</f>
        <v>440000</v>
      </c>
      <c r="H32" s="142">
        <f>SUM(H29:H31)</f>
        <v>308000</v>
      </c>
      <c r="I32" s="147">
        <f>'MATRIZ CONSOLIDADA'!I31</f>
        <v>5350000</v>
      </c>
      <c r="J32" s="72"/>
      <c r="K32" s="143"/>
      <c r="L32" s="144"/>
      <c r="M32" s="85"/>
      <c r="N32" s="141"/>
      <c r="O32" s="85"/>
      <c r="P32" s="145"/>
      <c r="Q32" s="8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</row>
    <row r="33" spans="1:29" s="84" customFormat="1" ht="30" x14ac:dyDescent="0.4">
      <c r="A33" s="182" t="s">
        <v>41</v>
      </c>
      <c r="B33" s="183"/>
      <c r="C33" s="182" t="s">
        <v>91</v>
      </c>
      <c r="D33" s="182"/>
      <c r="E33" s="151"/>
      <c r="F33" s="152"/>
      <c r="G33" s="152"/>
      <c r="H33" s="152"/>
      <c r="I33" s="154"/>
      <c r="J33" s="184"/>
      <c r="K33" s="185"/>
      <c r="L33" s="187"/>
      <c r="M33" s="41"/>
      <c r="N33" s="141">
        <v>0</v>
      </c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</row>
    <row r="34" spans="1:29" s="2" customFormat="1" ht="81.75" hidden="1" x14ac:dyDescent="0.5">
      <c r="A34" s="29"/>
      <c r="B34" s="131"/>
      <c r="C34" s="79">
        <v>35</v>
      </c>
      <c r="D34" s="121" t="s">
        <v>88</v>
      </c>
      <c r="E34" s="124" t="s">
        <v>16</v>
      </c>
      <c r="F34" s="118">
        <f>+(3000000/1.88)</f>
        <v>1595744.6808510639</v>
      </c>
      <c r="G34" s="118">
        <v>0</v>
      </c>
      <c r="H34" s="118">
        <v>0</v>
      </c>
      <c r="I34" s="122">
        <v>1600000</v>
      </c>
      <c r="J34" s="96" t="s">
        <v>10</v>
      </c>
      <c r="K34" s="97" t="s">
        <v>30</v>
      </c>
      <c r="L34" s="5"/>
      <c r="M34" s="41">
        <v>3000000</v>
      </c>
      <c r="N34" s="127">
        <v>0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s="2" customFormat="1" ht="59.25" hidden="1" x14ac:dyDescent="0.75">
      <c r="A35" s="29"/>
      <c r="B35" s="131" t="s">
        <v>13</v>
      </c>
      <c r="C35" s="79">
        <v>39.47</v>
      </c>
      <c r="D35" s="121" t="s">
        <v>58</v>
      </c>
      <c r="E35" s="78" t="s">
        <v>19</v>
      </c>
      <c r="F35" s="118"/>
      <c r="G35" s="118"/>
      <c r="H35" s="125">
        <f>3500000/1.88</f>
        <v>1861702.1276595746</v>
      </c>
      <c r="I35" s="122">
        <v>1860000</v>
      </c>
      <c r="J35" s="99"/>
      <c r="K35" s="100"/>
      <c r="L35" s="42"/>
      <c r="M35" s="41">
        <v>3500000</v>
      </c>
      <c r="N35" s="127">
        <v>0</v>
      </c>
      <c r="O35" s="1"/>
      <c r="P35" s="1"/>
      <c r="Q35" s="40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s="2" customFormat="1" ht="59.25" hidden="1" x14ac:dyDescent="0.75">
      <c r="A36" s="29"/>
      <c r="B36" s="131"/>
      <c r="C36" s="79"/>
      <c r="D36" s="121" t="s">
        <v>59</v>
      </c>
      <c r="E36" s="78" t="s">
        <v>19</v>
      </c>
      <c r="F36" s="118"/>
      <c r="G36" s="118">
        <v>2200000</v>
      </c>
      <c r="H36" s="125"/>
      <c r="I36" s="122">
        <f>+F36+G36+H36</f>
        <v>2200000</v>
      </c>
      <c r="J36" s="99"/>
      <c r="K36" s="100"/>
      <c r="L36" s="42"/>
      <c r="M36" s="41"/>
      <c r="N36" s="127"/>
      <c r="O36" s="1"/>
      <c r="P36" s="1"/>
      <c r="Q36" s="40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s="2" customFormat="1" ht="59.25" hidden="1" x14ac:dyDescent="0.75">
      <c r="A37" s="29"/>
      <c r="B37" s="131"/>
      <c r="C37" s="79">
        <v>40.44</v>
      </c>
      <c r="D37" s="170" t="s">
        <v>57</v>
      </c>
      <c r="E37" s="78" t="s">
        <v>18</v>
      </c>
      <c r="F37" s="118">
        <v>0</v>
      </c>
      <c r="G37" s="118">
        <f>+(4000000)/1.88</f>
        <v>2127659.5744680851</v>
      </c>
      <c r="H37" s="118">
        <v>0</v>
      </c>
      <c r="I37" s="119">
        <v>2125000</v>
      </c>
      <c r="J37" s="87"/>
      <c r="K37" s="88"/>
      <c r="L37" s="42"/>
      <c r="M37" s="41">
        <v>4000000</v>
      </c>
      <c r="N37" s="127">
        <v>0</v>
      </c>
      <c r="O37" s="40"/>
      <c r="P37" s="1"/>
      <c r="Q37" s="40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s="2" customFormat="1" ht="60" hidden="1" x14ac:dyDescent="0.75">
      <c r="A38" s="33"/>
      <c r="B38" s="131"/>
      <c r="C38" s="79">
        <v>14.51</v>
      </c>
      <c r="D38" s="170" t="s">
        <v>83</v>
      </c>
      <c r="E38" s="78" t="s">
        <v>29</v>
      </c>
      <c r="F38" s="118">
        <v>0</v>
      </c>
      <c r="G38" s="118">
        <f>+(880243.66+1200000)/1.88</f>
        <v>1106512.5851063831</v>
      </c>
      <c r="H38" s="118">
        <v>0</v>
      </c>
      <c r="I38" s="119">
        <v>1107000</v>
      </c>
      <c r="J38" s="66" t="s">
        <v>17</v>
      </c>
      <c r="K38" s="57" t="s">
        <v>35</v>
      </c>
      <c r="L38" s="42"/>
      <c r="M38" s="41">
        <f>+(880243.66+1200000)</f>
        <v>2080243.6600000001</v>
      </c>
      <c r="N38" s="127">
        <v>0</v>
      </c>
      <c r="O38" s="40"/>
      <c r="P38" s="1"/>
      <c r="Q38" s="40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s="2" customFormat="1" ht="59.25" hidden="1" x14ac:dyDescent="0.75">
      <c r="A39" s="29"/>
      <c r="B39" s="131" t="s">
        <v>13</v>
      </c>
      <c r="C39" s="79">
        <v>66</v>
      </c>
      <c r="D39" s="171" t="s">
        <v>36</v>
      </c>
      <c r="E39" s="78" t="s">
        <v>18</v>
      </c>
      <c r="F39" s="118">
        <v>0</v>
      </c>
      <c r="G39" s="118">
        <f>+(500000/1.88)</f>
        <v>265957.44680851063</v>
      </c>
      <c r="H39" s="118">
        <v>0</v>
      </c>
      <c r="I39" s="122">
        <v>266000</v>
      </c>
      <c r="J39" s="86"/>
      <c r="K39" s="86"/>
      <c r="L39" s="42"/>
      <c r="M39" s="41">
        <v>500000</v>
      </c>
      <c r="N39" s="127">
        <v>0</v>
      </c>
      <c r="O39" s="40"/>
      <c r="P39" s="1"/>
      <c r="Q39" s="40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s="2" customFormat="1" ht="81" hidden="1" x14ac:dyDescent="0.5">
      <c r="A40" s="29"/>
      <c r="B40" s="131"/>
      <c r="C40" s="38">
        <v>54</v>
      </c>
      <c r="D40" s="121" t="s">
        <v>84</v>
      </c>
      <c r="E40" s="78" t="s">
        <v>18</v>
      </c>
      <c r="F40" s="118">
        <v>0</v>
      </c>
      <c r="G40" s="118">
        <f>195531+(150000/1.88)</f>
        <v>275318.23404255323</v>
      </c>
      <c r="H40" s="118">
        <v>0</v>
      </c>
      <c r="I40" s="122">
        <v>320000</v>
      </c>
      <c r="J40" s="98" t="s">
        <v>6</v>
      </c>
      <c r="K40" s="98" t="s">
        <v>28</v>
      </c>
      <c r="L40" s="5"/>
      <c r="M40" s="41">
        <v>0</v>
      </c>
      <c r="N40" s="127">
        <v>0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s="146" customFormat="1" ht="33.75" x14ac:dyDescent="0.4">
      <c r="A41" s="72"/>
      <c r="B41" s="72"/>
      <c r="C41" s="266" t="s">
        <v>76</v>
      </c>
      <c r="D41" s="267"/>
      <c r="E41" s="140"/>
      <c r="F41" s="142">
        <f>SUM(F34:F40)</f>
        <v>1595744.6808510639</v>
      </c>
      <c r="G41" s="142">
        <f>SUM(G34:G40)</f>
        <v>5975447.8404255323</v>
      </c>
      <c r="H41" s="142">
        <f>SUM(H34:H40)</f>
        <v>1861702.1276595746</v>
      </c>
      <c r="I41" s="147">
        <f>'MATRIZ CONSOLIDADA'!I41</f>
        <v>9478000</v>
      </c>
      <c r="J41" s="72"/>
      <c r="K41" s="143"/>
      <c r="L41" s="144"/>
      <c r="M41" s="85"/>
      <c r="N41" s="141"/>
      <c r="O41" s="85"/>
      <c r="P41" s="145"/>
      <c r="Q41" s="8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</row>
    <row r="42" spans="1:29" s="84" customFormat="1" ht="30" x14ac:dyDescent="0.4">
      <c r="A42" s="182" t="s">
        <v>42</v>
      </c>
      <c r="B42" s="183"/>
      <c r="C42" s="182" t="s">
        <v>90</v>
      </c>
      <c r="D42" s="182"/>
      <c r="E42" s="261"/>
      <c r="F42" s="261"/>
      <c r="G42" s="261"/>
      <c r="H42" s="151"/>
      <c r="I42" s="152"/>
      <c r="J42" s="105"/>
      <c r="K42" s="105"/>
      <c r="L42" s="113"/>
      <c r="M42" s="83"/>
      <c r="N42" s="188">
        <v>0</v>
      </c>
      <c r="O42" s="108"/>
      <c r="P42" s="105"/>
      <c r="Q42" s="41"/>
      <c r="R42" s="113"/>
      <c r="S42" s="83"/>
      <c r="T42" s="189"/>
      <c r="U42" s="108"/>
      <c r="V42" s="108"/>
      <c r="W42" s="108"/>
      <c r="X42" s="108"/>
      <c r="Y42" s="108"/>
      <c r="Z42" s="108"/>
      <c r="AA42" s="108"/>
      <c r="AB42" s="108"/>
      <c r="AC42" s="108"/>
    </row>
    <row r="43" spans="1:29" s="2" customFormat="1" hidden="1" x14ac:dyDescent="0.5">
      <c r="A43" s="29"/>
      <c r="B43" s="131"/>
      <c r="C43" s="38">
        <v>1</v>
      </c>
      <c r="D43" s="165" t="s">
        <v>60</v>
      </c>
      <c r="E43" s="123" t="s">
        <v>72</v>
      </c>
      <c r="F43" s="118">
        <v>0</v>
      </c>
      <c r="G43" s="116">
        <v>0</v>
      </c>
      <c r="H43" s="116">
        <v>0</v>
      </c>
      <c r="I43" s="122">
        <v>800000</v>
      </c>
      <c r="J43" s="120"/>
      <c r="K43" s="19"/>
      <c r="L43" s="5"/>
      <c r="M43" s="41"/>
      <c r="N43" s="127"/>
      <c r="O43" s="1"/>
      <c r="P43" s="1"/>
      <c r="Q43" s="40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s="2" customFormat="1" ht="54" hidden="1" x14ac:dyDescent="0.5">
      <c r="A44" s="29"/>
      <c r="B44" s="131"/>
      <c r="C44" s="38">
        <v>2</v>
      </c>
      <c r="D44" s="121" t="s">
        <v>61</v>
      </c>
      <c r="E44" s="123" t="s">
        <v>72</v>
      </c>
      <c r="F44" s="118"/>
      <c r="G44" s="116"/>
      <c r="H44" s="116"/>
      <c r="I44" s="122">
        <v>300000</v>
      </c>
      <c r="J44" s="120"/>
      <c r="K44" s="19"/>
      <c r="L44" s="5"/>
      <c r="M44" s="41"/>
      <c r="N44" s="127"/>
      <c r="O44" s="1"/>
      <c r="P44" s="1"/>
      <c r="Q44" s="40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s="2" customFormat="1" ht="54" hidden="1" x14ac:dyDescent="0.5">
      <c r="A45" s="29"/>
      <c r="B45" s="131"/>
      <c r="C45" s="38">
        <v>3</v>
      </c>
      <c r="D45" s="121" t="s">
        <v>62</v>
      </c>
      <c r="E45" s="123" t="s">
        <v>72</v>
      </c>
      <c r="F45" s="118"/>
      <c r="G45" s="116"/>
      <c r="H45" s="116"/>
      <c r="I45" s="122">
        <v>500000</v>
      </c>
      <c r="J45" s="120"/>
      <c r="K45" s="19"/>
      <c r="L45" s="5"/>
      <c r="M45" s="41"/>
      <c r="N45" s="127"/>
      <c r="O45" s="1"/>
      <c r="P45" s="1"/>
      <c r="Q45" s="40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s="2" customFormat="1" hidden="1" x14ac:dyDescent="0.5">
      <c r="A46" s="29"/>
      <c r="B46" s="131"/>
      <c r="C46" s="38">
        <v>4</v>
      </c>
      <c r="D46" s="121" t="s">
        <v>63</v>
      </c>
      <c r="E46" s="123" t="s">
        <v>72</v>
      </c>
      <c r="F46" s="118"/>
      <c r="G46" s="116"/>
      <c r="H46" s="116"/>
      <c r="I46" s="122">
        <v>800000</v>
      </c>
      <c r="J46" s="120"/>
      <c r="K46" s="19"/>
      <c r="L46" s="5"/>
      <c r="M46" s="41"/>
      <c r="N46" s="127"/>
      <c r="O46" s="1"/>
      <c r="P46" s="1"/>
      <c r="Q46" s="40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s="2" customFormat="1" hidden="1" x14ac:dyDescent="0.5">
      <c r="A47" s="29"/>
      <c r="B47" s="131"/>
      <c r="C47" s="38">
        <v>5</v>
      </c>
      <c r="D47" s="121" t="s">
        <v>79</v>
      </c>
      <c r="E47" s="123" t="s">
        <v>72</v>
      </c>
      <c r="F47" s="118"/>
      <c r="G47" s="116"/>
      <c r="H47" s="116"/>
      <c r="I47" s="122">
        <v>250000</v>
      </c>
      <c r="J47" s="120"/>
      <c r="K47" s="19"/>
      <c r="L47" s="5"/>
      <c r="M47" s="41"/>
      <c r="N47" s="127"/>
      <c r="O47" s="1"/>
      <c r="P47" s="1"/>
      <c r="Q47" s="40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s="2" customFormat="1" hidden="1" x14ac:dyDescent="0.5">
      <c r="A48" s="29"/>
      <c r="B48" s="131"/>
      <c r="C48" s="38">
        <v>7</v>
      </c>
      <c r="D48" s="121" t="s">
        <v>64</v>
      </c>
      <c r="E48" s="123" t="s">
        <v>72</v>
      </c>
      <c r="F48" s="118"/>
      <c r="G48" s="116"/>
      <c r="H48" s="116"/>
      <c r="I48" s="122">
        <v>600000</v>
      </c>
      <c r="J48" s="120"/>
      <c r="K48" s="19"/>
      <c r="L48" s="5"/>
      <c r="M48" s="41"/>
      <c r="N48" s="127"/>
      <c r="O48" s="1"/>
      <c r="P48" s="1"/>
      <c r="Q48" s="40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s="2" customFormat="1" hidden="1" x14ac:dyDescent="0.5">
      <c r="A49" s="29"/>
      <c r="B49" s="131"/>
      <c r="C49" s="38">
        <v>8</v>
      </c>
      <c r="D49" s="121" t="s">
        <v>65</v>
      </c>
      <c r="E49" s="123" t="s">
        <v>72</v>
      </c>
      <c r="F49" s="118"/>
      <c r="G49" s="116"/>
      <c r="H49" s="116"/>
      <c r="I49" s="122">
        <v>1500000</v>
      </c>
      <c r="J49" s="120"/>
      <c r="K49" s="19"/>
      <c r="L49" s="5"/>
      <c r="M49" s="41"/>
      <c r="N49" s="127"/>
      <c r="O49" s="1"/>
      <c r="P49" s="1"/>
      <c r="Q49" s="40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s="2" customFormat="1" ht="54" hidden="1" x14ac:dyDescent="0.5">
      <c r="A50" s="29"/>
      <c r="B50" s="131"/>
      <c r="C50" s="38">
        <v>10</v>
      </c>
      <c r="D50" s="121" t="s">
        <v>66</v>
      </c>
      <c r="E50" s="123" t="s">
        <v>72</v>
      </c>
      <c r="F50" s="118"/>
      <c r="G50" s="116"/>
      <c r="H50" s="116"/>
      <c r="I50" s="122">
        <v>50000</v>
      </c>
      <c r="J50" s="120"/>
      <c r="K50" s="19"/>
      <c r="L50" s="5"/>
      <c r="M50" s="41"/>
      <c r="N50" s="127"/>
      <c r="O50" s="1"/>
      <c r="P50" s="1"/>
      <c r="Q50" s="40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s="2" customFormat="1" ht="54" hidden="1" x14ac:dyDescent="0.5">
      <c r="A51" s="29"/>
      <c r="B51" s="131"/>
      <c r="C51" s="38">
        <v>11</v>
      </c>
      <c r="D51" s="121" t="s">
        <v>67</v>
      </c>
      <c r="E51" s="123" t="s">
        <v>72</v>
      </c>
      <c r="F51" s="118"/>
      <c r="G51" s="116"/>
      <c r="H51" s="116"/>
      <c r="I51" s="122">
        <v>750000</v>
      </c>
      <c r="J51" s="120"/>
      <c r="K51" s="19"/>
      <c r="L51" s="5"/>
      <c r="M51" s="41"/>
      <c r="N51" s="127"/>
      <c r="O51" s="1"/>
      <c r="P51" s="1"/>
      <c r="Q51" s="40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s="2" customFormat="1" hidden="1" x14ac:dyDescent="0.5">
      <c r="A52" s="29"/>
      <c r="B52" s="131"/>
      <c r="C52" s="38">
        <v>12</v>
      </c>
      <c r="D52" s="121" t="s">
        <v>68</v>
      </c>
      <c r="E52" s="123" t="s">
        <v>72</v>
      </c>
      <c r="F52" s="118"/>
      <c r="G52" s="116"/>
      <c r="H52" s="116"/>
      <c r="I52" s="118">
        <v>630000</v>
      </c>
      <c r="J52" s="120"/>
      <c r="K52" s="19"/>
      <c r="L52" s="5"/>
      <c r="M52" s="41"/>
      <c r="N52" s="127"/>
      <c r="O52" s="1"/>
      <c r="P52" s="1"/>
      <c r="Q52" s="40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s="2" customFormat="1" hidden="1" x14ac:dyDescent="0.5">
      <c r="A53" s="29"/>
      <c r="B53" s="131"/>
      <c r="C53" s="38">
        <v>13</v>
      </c>
      <c r="D53" s="121" t="s">
        <v>69</v>
      </c>
      <c r="E53" s="123" t="s">
        <v>72</v>
      </c>
      <c r="F53" s="118"/>
      <c r="G53" s="116"/>
      <c r="H53" s="116"/>
      <c r="I53" s="122">
        <v>150000</v>
      </c>
      <c r="J53" s="120"/>
      <c r="K53" s="19"/>
      <c r="L53" s="5"/>
      <c r="M53" s="41"/>
      <c r="N53" s="127"/>
      <c r="O53" s="1"/>
      <c r="P53" s="1"/>
      <c r="Q53" s="40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s="2" customFormat="1" hidden="1" x14ac:dyDescent="0.5">
      <c r="A54" s="29"/>
      <c r="B54" s="131"/>
      <c r="C54" s="38">
        <v>14</v>
      </c>
      <c r="D54" s="121" t="s">
        <v>70</v>
      </c>
      <c r="E54" s="123" t="s">
        <v>72</v>
      </c>
      <c r="F54" s="118"/>
      <c r="G54" s="116"/>
      <c r="H54" s="116"/>
      <c r="I54" s="122">
        <v>50000</v>
      </c>
      <c r="J54" s="120"/>
      <c r="K54" s="19"/>
      <c r="L54" s="5"/>
      <c r="M54" s="41"/>
      <c r="N54" s="127"/>
      <c r="O54" s="1"/>
      <c r="P54" s="1"/>
      <c r="Q54" s="40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s="2" customFormat="1" hidden="1" x14ac:dyDescent="0.5">
      <c r="A55" s="29"/>
      <c r="B55" s="131"/>
      <c r="C55" s="38">
        <v>16</v>
      </c>
      <c r="D55" s="121" t="s">
        <v>71</v>
      </c>
      <c r="E55" s="123" t="s">
        <v>72</v>
      </c>
      <c r="F55" s="118"/>
      <c r="G55" s="116"/>
      <c r="H55" s="116"/>
      <c r="I55" s="122">
        <v>500000</v>
      </c>
      <c r="J55" s="120"/>
      <c r="K55" s="19"/>
      <c r="L55" s="5"/>
      <c r="M55" s="41"/>
      <c r="N55" s="127"/>
      <c r="O55" s="1"/>
      <c r="P55" s="1"/>
      <c r="Q55" s="40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s="146" customFormat="1" ht="33.75" x14ac:dyDescent="0.4">
      <c r="A56" s="72"/>
      <c r="B56" s="72"/>
      <c r="C56" s="266" t="s">
        <v>77</v>
      </c>
      <c r="D56" s="267"/>
      <c r="E56" s="140"/>
      <c r="F56" s="142">
        <f>SUM(F43:F55)</f>
        <v>0</v>
      </c>
      <c r="G56" s="142">
        <f>SUM(G43:G55)</f>
        <v>0</v>
      </c>
      <c r="H56" s="142">
        <f>SUM(H43:H55)</f>
        <v>0</v>
      </c>
      <c r="I56" s="147">
        <f>'MATRIZ CONSOLIDADA'!I56</f>
        <v>6880000</v>
      </c>
      <c r="J56" s="72"/>
      <c r="K56" s="143"/>
      <c r="L56" s="144"/>
      <c r="M56" s="85"/>
      <c r="N56" s="141"/>
      <c r="O56" s="85"/>
      <c r="P56" s="145"/>
      <c r="Q56" s="8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</row>
    <row r="57" spans="1:29" s="2" customFormat="1" x14ac:dyDescent="0.5">
      <c r="A57" s="20"/>
      <c r="B57" s="131"/>
      <c r="C57" s="37"/>
      <c r="D57" s="91"/>
      <c r="E57" s="30"/>
      <c r="F57" s="106"/>
      <c r="G57" s="106"/>
      <c r="H57" s="106"/>
      <c r="I57" s="106"/>
      <c r="J57" s="21"/>
      <c r="K57" s="21"/>
      <c r="M57" s="84"/>
      <c r="N57" s="127">
        <v>0</v>
      </c>
      <c r="O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s="146" customFormat="1" ht="33.75" x14ac:dyDescent="0.4">
      <c r="A58" s="72"/>
      <c r="B58" s="72"/>
      <c r="C58" s="269" t="s">
        <v>101</v>
      </c>
      <c r="D58" s="270"/>
      <c r="E58" s="140"/>
      <c r="F58" s="142">
        <f>SUM(F45:F57)</f>
        <v>0</v>
      </c>
      <c r="G58" s="142">
        <f>SUM(G45:G57)</f>
        <v>0</v>
      </c>
      <c r="H58" s="142">
        <f>SUM(H45:H57)</f>
        <v>0</v>
      </c>
      <c r="I58" s="147">
        <f>'MATRIZ CONSOLIDADA'!I62</f>
        <v>5000000</v>
      </c>
      <c r="J58" s="72"/>
      <c r="K58" s="143"/>
      <c r="L58" s="144"/>
      <c r="M58" s="85"/>
      <c r="N58" s="141"/>
      <c r="O58" s="85"/>
      <c r="P58" s="145"/>
      <c r="Q58" s="8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</row>
    <row r="59" spans="1:29" s="2" customFormat="1" x14ac:dyDescent="0.5">
      <c r="A59" s="20"/>
      <c r="B59" s="131"/>
      <c r="C59" s="37"/>
      <c r="D59" s="91"/>
      <c r="E59" s="30"/>
      <c r="F59" s="106"/>
      <c r="G59" s="106"/>
      <c r="H59" s="106"/>
      <c r="I59" s="106"/>
      <c r="J59" s="21"/>
      <c r="K59" s="21"/>
      <c r="M59" s="84"/>
      <c r="N59" s="127">
        <v>0</v>
      </c>
      <c r="O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s="146" customFormat="1" ht="33.75" x14ac:dyDescent="0.4">
      <c r="A60" s="72"/>
      <c r="B60" s="72"/>
      <c r="C60" s="269" t="s">
        <v>86</v>
      </c>
      <c r="D60" s="270"/>
      <c r="E60" s="140"/>
      <c r="F60" s="142">
        <f>SUM(F47:F59)</f>
        <v>0</v>
      </c>
      <c r="G60" s="142">
        <f>SUM(G47:G59)</f>
        <v>0</v>
      </c>
      <c r="H60" s="142">
        <f>SUM(H47:H59)</f>
        <v>0</v>
      </c>
      <c r="I60" s="147">
        <f>'MATRIZ CONSOLIDADA'!I63</f>
        <v>210000</v>
      </c>
      <c r="J60" s="72"/>
      <c r="K60" s="143"/>
      <c r="L60" s="144"/>
      <c r="M60" s="85"/>
      <c r="N60" s="141"/>
      <c r="O60" s="85"/>
      <c r="P60" s="145"/>
      <c r="Q60" s="8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</row>
    <row r="61" spans="1:29" s="2" customFormat="1" x14ac:dyDescent="0.5">
      <c r="A61" s="20"/>
      <c r="B61" s="131"/>
      <c r="C61" s="37"/>
      <c r="D61" s="91"/>
      <c r="E61" s="30"/>
      <c r="F61" s="106"/>
      <c r="G61" s="106"/>
      <c r="H61" s="106"/>
      <c r="I61" s="106"/>
      <c r="J61" s="21"/>
      <c r="K61" s="21"/>
      <c r="M61" s="84"/>
      <c r="N61" s="127">
        <v>0</v>
      </c>
      <c r="O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s="2" customFormat="1" x14ac:dyDescent="0.5">
      <c r="A62" s="21"/>
      <c r="B62" s="131"/>
      <c r="C62" s="70"/>
      <c r="D62" s="92" t="s">
        <v>26</v>
      </c>
      <c r="E62" s="31"/>
      <c r="F62" s="149">
        <f>F58+F56+F41+F32+F27+F21</f>
        <v>4290900.9908510633</v>
      </c>
      <c r="G62" s="149">
        <f>G58+G56+G41+G32+G27+G21</f>
        <v>7115447.8404255323</v>
      </c>
      <c r="H62" s="149">
        <f>H58+H56+H41+H32+H27+H21</f>
        <v>2867786.1276595746</v>
      </c>
      <c r="I62" s="169">
        <f>'MATRIZ CONSOLIDADA'!I65</f>
        <v>44000000</v>
      </c>
      <c r="J62" s="26"/>
      <c r="K62" s="48"/>
      <c r="L62" s="5"/>
      <c r="M62" s="85">
        <v>0</v>
      </c>
      <c r="N62" s="127">
        <v>0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s="2" customFormat="1" ht="36" thickBot="1" x14ac:dyDescent="0.55000000000000004">
      <c r="A63" s="27"/>
      <c r="B63" s="131"/>
      <c r="C63" s="35"/>
      <c r="D63" s="93" t="s">
        <v>27</v>
      </c>
      <c r="E63" s="32"/>
      <c r="F63" s="150"/>
      <c r="G63" s="150"/>
      <c r="H63" s="150"/>
      <c r="I63" s="221"/>
      <c r="J63" s="22"/>
      <c r="K63" s="49"/>
      <c r="L63" s="5"/>
      <c r="M63" s="85"/>
      <c r="N63" s="127">
        <f>SUM(N6:N62)</f>
        <v>3200000</v>
      </c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s="2" customFormat="1" x14ac:dyDescent="0.5">
      <c r="A64" s="63"/>
      <c r="B64" s="133"/>
      <c r="C64" s="36"/>
      <c r="D64" s="94" t="s">
        <v>2</v>
      </c>
      <c r="E64" s="50"/>
      <c r="F64" s="74" t="s">
        <v>16</v>
      </c>
      <c r="G64" s="74" t="s">
        <v>18</v>
      </c>
      <c r="H64" s="74" t="s">
        <v>19</v>
      </c>
      <c r="I64" s="74" t="s">
        <v>92</v>
      </c>
      <c r="J64" s="51"/>
      <c r="K64" s="52"/>
      <c r="L64" s="5"/>
      <c r="M64" s="85"/>
      <c r="N64" s="126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s="2" customFormat="1" x14ac:dyDescent="0.5">
      <c r="A65" s="24"/>
      <c r="B65" s="133" t="s">
        <v>14</v>
      </c>
      <c r="C65" s="34"/>
      <c r="D65" s="95"/>
      <c r="E65" s="23"/>
      <c r="F65" s="107"/>
      <c r="G65" s="107"/>
      <c r="H65" s="107"/>
      <c r="I65" s="108"/>
      <c r="J65" s="22"/>
      <c r="K65" s="25"/>
      <c r="L65" s="5"/>
      <c r="M65" s="80"/>
      <c r="N65" s="126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x14ac:dyDescent="0.5">
      <c r="A66" s="24"/>
      <c r="B66" s="133"/>
      <c r="E66" s="23"/>
      <c r="F66" s="107"/>
      <c r="G66" s="107"/>
      <c r="H66" s="107"/>
      <c r="J66" s="22"/>
      <c r="K66" s="25"/>
    </row>
    <row r="67" spans="1:29" x14ac:dyDescent="0.5">
      <c r="A67" s="24"/>
      <c r="B67" s="133"/>
      <c r="E67" s="23"/>
      <c r="F67" s="107"/>
      <c r="G67" s="107"/>
      <c r="H67" s="107"/>
      <c r="J67" s="22"/>
      <c r="K67" s="25"/>
      <c r="N67" s="126">
        <f>+I62*0.4</f>
        <v>17600000</v>
      </c>
    </row>
    <row r="68" spans="1:29" x14ac:dyDescent="0.5">
      <c r="A68" s="24"/>
      <c r="B68" s="133"/>
      <c r="E68" s="23"/>
      <c r="F68" s="107"/>
      <c r="G68" s="107"/>
      <c r="H68" s="107"/>
      <c r="J68" s="22"/>
      <c r="K68" s="25"/>
    </row>
    <row r="69" spans="1:29" x14ac:dyDescent="0.5">
      <c r="A69" s="16"/>
      <c r="B69" s="134"/>
      <c r="F69" s="107"/>
      <c r="G69" s="107"/>
      <c r="H69" s="107"/>
      <c r="J69" s="15"/>
      <c r="K69" s="17"/>
    </row>
    <row r="70" spans="1:29" x14ac:dyDescent="0.5">
      <c r="A70" s="16"/>
      <c r="B70" s="135"/>
      <c r="F70" s="107"/>
      <c r="G70" s="107"/>
      <c r="H70" s="107"/>
      <c r="J70" s="15"/>
      <c r="K70" s="17"/>
    </row>
    <row r="71" spans="1:29" x14ac:dyDescent="0.5">
      <c r="B71" s="136"/>
      <c r="F71" s="107"/>
      <c r="G71" s="107"/>
      <c r="H71" s="107"/>
    </row>
    <row r="72" spans="1:29" x14ac:dyDescent="0.5">
      <c r="F72" s="107"/>
      <c r="G72" s="107"/>
      <c r="H72" s="107"/>
    </row>
    <row r="73" spans="1:29" x14ac:dyDescent="0.5">
      <c r="F73" s="107"/>
      <c r="G73" s="107"/>
      <c r="H73" s="107"/>
    </row>
    <row r="74" spans="1:29" s="2" customFormat="1" x14ac:dyDescent="0.5">
      <c r="A74" s="1"/>
      <c r="B74" s="137"/>
      <c r="C74" s="34"/>
      <c r="D74" s="95"/>
      <c r="E74" s="11"/>
      <c r="F74" s="107"/>
      <c r="G74" s="107"/>
      <c r="H74" s="107"/>
      <c r="I74" s="108"/>
      <c r="J74" s="3"/>
      <c r="K74" s="4"/>
      <c r="L74" s="5"/>
      <c r="M74" s="80"/>
      <c r="N74" s="126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x14ac:dyDescent="0.5">
      <c r="F75" s="107"/>
      <c r="G75" s="107"/>
      <c r="H75" s="107"/>
    </row>
    <row r="76" spans="1:29" x14ac:dyDescent="0.5">
      <c r="F76" s="107"/>
      <c r="G76" s="107"/>
      <c r="H76" s="107"/>
    </row>
    <row r="77" spans="1:29" x14ac:dyDescent="0.5">
      <c r="F77" s="107"/>
      <c r="G77" s="107"/>
      <c r="H77" s="107"/>
    </row>
    <row r="78" spans="1:29" x14ac:dyDescent="0.5">
      <c r="F78" s="107"/>
      <c r="G78" s="107"/>
      <c r="H78" s="107"/>
    </row>
    <row r="79" spans="1:29" x14ac:dyDescent="0.5">
      <c r="F79" s="107"/>
      <c r="G79" s="107"/>
      <c r="H79" s="107"/>
    </row>
    <row r="80" spans="1:29" x14ac:dyDescent="0.5">
      <c r="F80" s="107"/>
      <c r="G80" s="107"/>
      <c r="H80" s="107"/>
    </row>
    <row r="81" spans="6:8" x14ac:dyDescent="0.5">
      <c r="F81" s="107"/>
      <c r="G81" s="107"/>
      <c r="H81" s="107"/>
    </row>
    <row r="82" spans="6:8" x14ac:dyDescent="0.5">
      <c r="F82" s="107"/>
      <c r="G82" s="107"/>
      <c r="H82" s="107"/>
    </row>
    <row r="83" spans="6:8" x14ac:dyDescent="0.5">
      <c r="F83" s="107"/>
      <c r="G83" s="107"/>
      <c r="H83" s="107"/>
    </row>
  </sheetData>
  <mergeCells count="18">
    <mergeCell ref="C56:D56"/>
    <mergeCell ref="C58:D58"/>
    <mergeCell ref="C60:D60"/>
    <mergeCell ref="C32:D32"/>
    <mergeCell ref="C41:D41"/>
    <mergeCell ref="E42:G42"/>
    <mergeCell ref="M3:M4"/>
    <mergeCell ref="N3:N4"/>
    <mergeCell ref="A6:A20"/>
    <mergeCell ref="C21:D21"/>
    <mergeCell ref="A23:D23"/>
    <mergeCell ref="C27:D27"/>
    <mergeCell ref="K3:K4"/>
    <mergeCell ref="A1:C2"/>
    <mergeCell ref="C3:C4"/>
    <mergeCell ref="D3:D4"/>
    <mergeCell ref="E3:E4"/>
    <mergeCell ref="J3:J4"/>
  </mergeCells>
  <printOptions horizontalCentered="1"/>
  <pageMargins left="0.11811023622047245" right="0.11811023622047245" top="0.35433070866141736" bottom="0.23622047244094491" header="0.23622047244094491" footer="0.19685039370078741"/>
  <pageSetup paperSize="9" scale="56" firstPageNumber="0" orientation="landscape" horizontalDpi="300" verticalDpi="300" r:id="rId1"/>
  <headerFooter alignWithMargins="0"/>
  <rowBreaks count="1" manualBreakCount="1">
    <brk id="3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86"/>
  <sheetViews>
    <sheetView tabSelected="1" showRuler="0" showWhiteSpace="0" view="pageBreakPreview" topLeftCell="B1" zoomScale="50" zoomScaleNormal="50" zoomScaleSheetLayoutView="50" zoomScalePageLayoutView="40" workbookViewId="0">
      <pane xSplit="1" ySplit="4" topLeftCell="C34" activePane="bottomRight" state="frozen"/>
      <selection activeCell="B1" sqref="B1"/>
      <selection pane="topRight" activeCell="C1" sqref="C1"/>
      <selection pane="bottomLeft" activeCell="B5" sqref="B5"/>
      <selection pane="bottomRight" activeCell="C40" sqref="C40"/>
    </sheetView>
  </sheetViews>
  <sheetFormatPr defaultColWidth="0.42578125" defaultRowHeight="30" x14ac:dyDescent="0.4"/>
  <cols>
    <col min="1" max="1" width="8.7109375" style="1" hidden="1" customWidth="1"/>
    <col min="2" max="2" width="11.85546875" style="137" customWidth="1"/>
    <col min="3" max="3" width="18.85546875" style="34" customWidth="1"/>
    <col min="4" max="4" width="184.140625" style="95" customWidth="1"/>
    <col min="5" max="5" width="41.42578125" style="11" hidden="1" customWidth="1"/>
    <col min="6" max="6" width="38.140625" style="108" hidden="1" customWidth="1"/>
    <col min="7" max="8" width="39.28515625" style="108" hidden="1" customWidth="1"/>
    <col min="9" max="9" width="47.28515625" style="108" customWidth="1"/>
    <col min="10" max="10" width="39.28515625" style="108" customWidth="1"/>
    <col min="11" max="11" width="50.42578125" style="108" customWidth="1"/>
    <col min="12" max="12" width="44.42578125" style="108" customWidth="1"/>
    <col min="13" max="13" width="45.7109375" style="3" hidden="1" customWidth="1"/>
    <col min="14" max="14" width="72.140625" style="4" hidden="1" customWidth="1"/>
    <col min="15" max="15" width="40.42578125" style="80" hidden="1" customWidth="1"/>
    <col min="16" max="16" width="63.5703125" style="1" customWidth="1"/>
    <col min="17" max="17" width="0.42578125" style="1"/>
    <col min="18" max="18" width="28.28515625" style="1" customWidth="1"/>
    <col min="19" max="19" width="29.85546875" style="1" customWidth="1"/>
    <col min="20" max="16384" width="0.42578125" style="1"/>
  </cols>
  <sheetData>
    <row r="1" spans="1:30" x14ac:dyDescent="0.4">
      <c r="A1" s="251"/>
      <c r="B1" s="251"/>
      <c r="C1" s="251"/>
      <c r="D1" s="89" t="s">
        <v>3</v>
      </c>
      <c r="E1" s="75"/>
      <c r="F1" s="101"/>
      <c r="G1" s="101"/>
      <c r="H1" s="101"/>
      <c r="I1" s="109" t="s">
        <v>20</v>
      </c>
      <c r="J1" s="197"/>
      <c r="K1" s="198"/>
      <c r="M1" s="43"/>
      <c r="N1" s="44"/>
      <c r="O1" s="196" t="s">
        <v>34</v>
      </c>
      <c r="P1" s="95"/>
    </row>
    <row r="2" spans="1:30" ht="56.25" customHeight="1" thickBot="1" x14ac:dyDescent="0.45">
      <c r="A2" s="252"/>
      <c r="B2" s="252"/>
      <c r="C2" s="252"/>
      <c r="D2" s="90" t="s">
        <v>4</v>
      </c>
      <c r="E2" s="76"/>
      <c r="F2" s="81"/>
      <c r="G2" s="81" t="s">
        <v>22</v>
      </c>
      <c r="H2" s="102"/>
      <c r="I2" s="81" t="s">
        <v>24</v>
      </c>
      <c r="J2" s="271" t="s">
        <v>94</v>
      </c>
      <c r="K2" s="271"/>
      <c r="M2" s="45" t="s">
        <v>25</v>
      </c>
      <c r="N2" s="46"/>
      <c r="O2" s="193"/>
      <c r="P2" s="95"/>
    </row>
    <row r="3" spans="1:30" s="2" customFormat="1" x14ac:dyDescent="0.35">
      <c r="A3" s="28"/>
      <c r="B3" s="130"/>
      <c r="C3" s="253" t="s">
        <v>5</v>
      </c>
      <c r="D3" s="272" t="s">
        <v>4</v>
      </c>
      <c r="E3" s="257" t="s">
        <v>15</v>
      </c>
      <c r="F3" s="103"/>
      <c r="G3" s="103"/>
      <c r="H3" s="103"/>
      <c r="I3" s="110"/>
      <c r="J3" s="103" t="s">
        <v>93</v>
      </c>
      <c r="K3" s="103" t="s">
        <v>95</v>
      </c>
      <c r="M3" s="259" t="s">
        <v>7</v>
      </c>
      <c r="N3" s="259" t="s">
        <v>8</v>
      </c>
      <c r="O3" s="274"/>
      <c r="P3" s="95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s="2" customFormat="1" ht="30.75" thickBot="1" x14ac:dyDescent="0.4">
      <c r="A4" s="28"/>
      <c r="B4" s="130"/>
      <c r="C4" s="254"/>
      <c r="D4" s="273"/>
      <c r="E4" s="258"/>
      <c r="F4" s="104" t="s">
        <v>16</v>
      </c>
      <c r="G4" s="104" t="s">
        <v>18</v>
      </c>
      <c r="H4" s="104" t="s">
        <v>19</v>
      </c>
      <c r="I4" s="111" t="s">
        <v>21</v>
      </c>
      <c r="J4" s="104"/>
      <c r="K4" s="104"/>
      <c r="M4" s="260"/>
      <c r="N4" s="260"/>
      <c r="O4" s="265"/>
      <c r="P4" s="95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s="2" customFormat="1" x14ac:dyDescent="0.35">
      <c r="A5" s="28"/>
      <c r="B5" s="160"/>
      <c r="C5" s="164" t="s">
        <v>78</v>
      </c>
      <c r="D5" s="161"/>
      <c r="E5" s="162"/>
      <c r="F5" s="163"/>
      <c r="G5" s="163"/>
      <c r="H5" s="163"/>
      <c r="I5" s="163"/>
      <c r="J5" s="163"/>
      <c r="K5" s="163"/>
      <c r="M5" s="54"/>
      <c r="N5" s="55"/>
      <c r="O5" s="190"/>
      <c r="P5" s="191"/>
      <c r="Q5" s="7"/>
      <c r="R5" s="7"/>
      <c r="S5" s="7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s="2" customFormat="1" x14ac:dyDescent="0.35">
      <c r="A6" s="265"/>
      <c r="B6" s="131"/>
      <c r="C6" s="79"/>
      <c r="D6" s="117" t="s">
        <v>38</v>
      </c>
      <c r="E6" s="123"/>
      <c r="F6" s="116"/>
      <c r="G6" s="116"/>
      <c r="H6" s="116"/>
      <c r="I6" s="71">
        <v>600000</v>
      </c>
      <c r="J6" s="71">
        <f>I6*0.6</f>
        <v>360000</v>
      </c>
      <c r="K6" s="199">
        <f>I6*0.4</f>
        <v>240000</v>
      </c>
      <c r="M6" s="64"/>
      <c r="N6" s="56"/>
      <c r="O6" s="192"/>
      <c r="P6" s="192"/>
      <c r="Q6" s="1"/>
      <c r="R6" s="40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s="2" customFormat="1" ht="54" x14ac:dyDescent="0.35">
      <c r="A7" s="265"/>
      <c r="B7" s="131"/>
      <c r="C7" s="79"/>
      <c r="D7" s="238" t="s">
        <v>87</v>
      </c>
      <c r="E7" s="123"/>
      <c r="F7" s="116"/>
      <c r="G7" s="116"/>
      <c r="H7" s="116"/>
      <c r="I7" s="71">
        <v>132000</v>
      </c>
      <c r="J7" s="71">
        <f t="shared" ref="J7:J55" si="0">I7*0.6</f>
        <v>79200</v>
      </c>
      <c r="K7" s="116">
        <f t="shared" ref="K7:K55" si="1">I7*0.4</f>
        <v>52800</v>
      </c>
      <c r="M7" s="64"/>
      <c r="N7" s="56"/>
      <c r="O7" s="192"/>
      <c r="P7" s="192"/>
      <c r="Q7" s="1"/>
      <c r="R7" s="40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s="2" customFormat="1" x14ac:dyDescent="0.35">
      <c r="A8" s="265"/>
      <c r="B8" s="131"/>
      <c r="C8" s="38"/>
      <c r="D8" s="239" t="s">
        <v>85</v>
      </c>
      <c r="E8" s="123" t="s">
        <v>72</v>
      </c>
      <c r="F8" s="118"/>
      <c r="G8" s="116"/>
      <c r="H8" s="116"/>
      <c r="I8" s="71">
        <v>200000</v>
      </c>
      <c r="J8" s="71">
        <f t="shared" si="0"/>
        <v>120000</v>
      </c>
      <c r="K8" s="116">
        <f t="shared" si="1"/>
        <v>80000</v>
      </c>
      <c r="M8" s="120"/>
      <c r="N8" s="19"/>
      <c r="O8" s="192"/>
      <c r="P8" s="95"/>
      <c r="Q8" s="1"/>
      <c r="R8" s="40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s="2" customFormat="1" ht="81" x14ac:dyDescent="0.35">
      <c r="A9" s="265"/>
      <c r="B9" s="131"/>
      <c r="C9" s="79"/>
      <c r="D9" s="238" t="s">
        <v>81</v>
      </c>
      <c r="E9" s="123"/>
      <c r="F9" s="116"/>
      <c r="G9" s="116"/>
      <c r="H9" s="116"/>
      <c r="I9" s="71">
        <v>600000</v>
      </c>
      <c r="J9" s="71">
        <f t="shared" si="0"/>
        <v>360000</v>
      </c>
      <c r="K9" s="116">
        <f t="shared" si="1"/>
        <v>240000</v>
      </c>
      <c r="L9" s="249"/>
      <c r="M9" s="64"/>
      <c r="N9" s="56"/>
      <c r="O9" s="192"/>
      <c r="P9" s="192"/>
      <c r="Q9" s="1"/>
      <c r="R9" s="40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s="2" customFormat="1" ht="54" x14ac:dyDescent="0.35">
      <c r="A10" s="265"/>
      <c r="B10" s="131"/>
      <c r="C10" s="79"/>
      <c r="D10" s="238" t="s">
        <v>49</v>
      </c>
      <c r="E10" s="123"/>
      <c r="F10" s="116"/>
      <c r="G10" s="116"/>
      <c r="H10" s="116"/>
      <c r="I10" s="71">
        <f>J10+K10</f>
        <v>1700000</v>
      </c>
      <c r="J10" s="71">
        <v>1050000</v>
      </c>
      <c r="K10" s="116">
        <v>650000</v>
      </c>
      <c r="L10" s="249"/>
      <c r="M10" s="64"/>
      <c r="N10" s="56"/>
      <c r="O10" s="192"/>
      <c r="P10" s="192"/>
      <c r="Q10" s="1"/>
      <c r="R10" s="40"/>
      <c r="S10" s="71"/>
      <c r="T10" s="1"/>
      <c r="U10" s="1"/>
      <c r="V10" s="1"/>
      <c r="W10" s="1"/>
      <c r="X10" s="1"/>
      <c r="Y10" s="1"/>
      <c r="Z10" s="1"/>
      <c r="AA10" s="71">
        <v>600000</v>
      </c>
      <c r="AB10" s="1"/>
      <c r="AC10" s="1"/>
      <c r="AD10" s="1"/>
    </row>
    <row r="11" spans="1:30" s="2" customFormat="1" ht="54" x14ac:dyDescent="0.35">
      <c r="A11" s="265"/>
      <c r="B11" s="131"/>
      <c r="C11" s="79"/>
      <c r="D11" s="238" t="s">
        <v>50</v>
      </c>
      <c r="E11" s="123"/>
      <c r="F11" s="116"/>
      <c r="G11" s="116"/>
      <c r="H11" s="116"/>
      <c r="I11" s="71">
        <v>1000000</v>
      </c>
      <c r="J11" s="71">
        <f t="shared" si="0"/>
        <v>600000</v>
      </c>
      <c r="K11" s="116">
        <f t="shared" si="1"/>
        <v>400000</v>
      </c>
      <c r="M11" s="64"/>
      <c r="N11" s="56"/>
      <c r="O11" s="192"/>
      <c r="P11" s="192"/>
      <c r="Q11" s="1"/>
      <c r="R11" s="40"/>
      <c r="S11" s="71"/>
      <c r="T11" s="1"/>
      <c r="U11" s="1"/>
      <c r="V11" s="1"/>
      <c r="W11" s="1"/>
      <c r="X11" s="1"/>
      <c r="Y11" s="1"/>
      <c r="Z11" s="1"/>
      <c r="AA11" s="71">
        <v>132000</v>
      </c>
      <c r="AB11" s="1"/>
      <c r="AC11" s="1"/>
      <c r="AD11" s="1"/>
    </row>
    <row r="12" spans="1:30" s="2" customFormat="1" x14ac:dyDescent="0.35">
      <c r="A12" s="265"/>
      <c r="B12" s="131"/>
      <c r="C12" s="79"/>
      <c r="D12" s="238" t="s">
        <v>51</v>
      </c>
      <c r="E12" s="123"/>
      <c r="F12" s="116"/>
      <c r="G12" s="116"/>
      <c r="H12" s="116"/>
      <c r="I12" s="71">
        <v>1000000</v>
      </c>
      <c r="J12" s="71">
        <f t="shared" si="0"/>
        <v>600000</v>
      </c>
      <c r="K12" s="116">
        <f t="shared" si="1"/>
        <v>400000</v>
      </c>
      <c r="M12" s="64"/>
      <c r="N12" s="56"/>
      <c r="O12" s="192"/>
      <c r="P12" s="192"/>
      <c r="Q12" s="1"/>
      <c r="R12" s="40"/>
      <c r="S12" s="71"/>
      <c r="T12" s="1"/>
      <c r="U12" s="1"/>
      <c r="V12" s="1"/>
      <c r="W12" s="1"/>
      <c r="X12" s="1"/>
      <c r="Y12" s="1"/>
      <c r="Z12" s="1"/>
      <c r="AA12" s="71">
        <v>200000</v>
      </c>
      <c r="AB12" s="1"/>
      <c r="AC12" s="1"/>
      <c r="AD12" s="1"/>
    </row>
    <row r="13" spans="1:30" s="2" customFormat="1" ht="81" x14ac:dyDescent="0.35">
      <c r="A13" s="265"/>
      <c r="B13" s="131"/>
      <c r="C13" s="69">
        <v>11</v>
      </c>
      <c r="D13" s="238" t="s">
        <v>80</v>
      </c>
      <c r="E13" s="77"/>
      <c r="F13" s="116"/>
      <c r="G13" s="116"/>
      <c r="H13" s="116"/>
      <c r="I13" s="115">
        <v>400000</v>
      </c>
      <c r="J13" s="71">
        <f t="shared" si="0"/>
        <v>240000</v>
      </c>
      <c r="K13" s="116">
        <f t="shared" si="1"/>
        <v>160000</v>
      </c>
      <c r="M13" s="67"/>
      <c r="N13" s="67"/>
      <c r="O13" s="192"/>
      <c r="P13" s="192"/>
      <c r="Q13" s="1"/>
      <c r="R13" s="40"/>
      <c r="S13" s="71"/>
      <c r="T13" s="1"/>
      <c r="U13" s="1"/>
      <c r="V13" s="1"/>
      <c r="W13" s="1"/>
      <c r="X13" s="1"/>
      <c r="Y13" s="1"/>
      <c r="Z13" s="1"/>
      <c r="AA13" s="71">
        <v>600000</v>
      </c>
      <c r="AB13" s="1"/>
      <c r="AC13" s="1"/>
      <c r="AD13" s="1"/>
    </row>
    <row r="14" spans="1:30" s="2" customFormat="1" x14ac:dyDescent="0.35">
      <c r="A14" s="265"/>
      <c r="B14" s="131"/>
      <c r="C14" s="69"/>
      <c r="D14" s="240" t="s">
        <v>43</v>
      </c>
      <c r="E14" s="77"/>
      <c r="F14" s="116"/>
      <c r="G14" s="116"/>
      <c r="H14" s="116"/>
      <c r="I14" s="115">
        <v>400000</v>
      </c>
      <c r="J14" s="115">
        <f>I14*0.6</f>
        <v>240000</v>
      </c>
      <c r="K14" s="199">
        <f>I14*0.4</f>
        <v>160000</v>
      </c>
      <c r="M14" s="67"/>
      <c r="N14" s="67"/>
      <c r="O14" s="192"/>
      <c r="P14" s="192"/>
      <c r="Q14" s="1"/>
      <c r="R14" s="40"/>
      <c r="S14" s="71"/>
      <c r="T14" s="1"/>
      <c r="U14" s="1"/>
      <c r="V14" s="1"/>
      <c r="W14" s="1"/>
      <c r="X14" s="1"/>
      <c r="Y14" s="1"/>
      <c r="Z14" s="1"/>
      <c r="AA14" s="71">
        <v>2000000</v>
      </c>
      <c r="AB14" s="1"/>
      <c r="AC14" s="1"/>
      <c r="AD14" s="1"/>
    </row>
    <row r="15" spans="1:30" s="2" customFormat="1" ht="33" x14ac:dyDescent="0.35">
      <c r="A15" s="265"/>
      <c r="B15" s="131"/>
      <c r="C15" s="69"/>
      <c r="D15" s="241" t="s">
        <v>45</v>
      </c>
      <c r="E15" s="77"/>
      <c r="F15" s="116"/>
      <c r="G15" s="116"/>
      <c r="H15" s="116"/>
      <c r="I15" s="115">
        <v>150000</v>
      </c>
      <c r="J15" s="71">
        <f t="shared" si="0"/>
        <v>90000</v>
      </c>
      <c r="K15" s="116">
        <f t="shared" si="1"/>
        <v>60000</v>
      </c>
      <c r="M15" s="67"/>
      <c r="N15" s="67"/>
      <c r="O15" s="192"/>
      <c r="P15" s="192"/>
      <c r="Q15" s="1"/>
      <c r="R15" s="40"/>
      <c r="S15" s="71"/>
      <c r="T15" s="1"/>
      <c r="U15" s="1"/>
      <c r="V15" s="1"/>
      <c r="W15" s="1"/>
      <c r="X15" s="1"/>
      <c r="Y15" s="1"/>
      <c r="Z15" s="1"/>
      <c r="AA15" s="71">
        <v>1000000</v>
      </c>
      <c r="AB15" s="1"/>
      <c r="AC15" s="1"/>
      <c r="AD15" s="1"/>
    </row>
    <row r="16" spans="1:30" s="2" customFormat="1" ht="33" x14ac:dyDescent="0.35">
      <c r="A16" s="265"/>
      <c r="B16" s="131"/>
      <c r="C16" s="69"/>
      <c r="D16" s="241" t="s">
        <v>46</v>
      </c>
      <c r="E16" s="77"/>
      <c r="F16" s="116"/>
      <c r="G16" s="116"/>
      <c r="H16" s="116"/>
      <c r="I16" s="115">
        <v>600000</v>
      </c>
      <c r="J16" s="115">
        <f>I16*0.6</f>
        <v>360000</v>
      </c>
      <c r="K16" s="200">
        <f>I16*0.4</f>
        <v>240000</v>
      </c>
      <c r="L16" s="250"/>
      <c r="M16" s="67"/>
      <c r="N16" s="67"/>
      <c r="O16" s="192"/>
      <c r="P16" s="192"/>
      <c r="Q16" s="1"/>
      <c r="R16" s="40"/>
      <c r="S16" s="71"/>
      <c r="T16" s="1"/>
      <c r="U16" s="1"/>
      <c r="V16" s="1"/>
      <c r="W16" s="1"/>
      <c r="X16" s="1"/>
      <c r="Y16" s="1"/>
      <c r="Z16" s="1"/>
      <c r="AA16" s="71">
        <v>1000000</v>
      </c>
      <c r="AB16" s="1"/>
      <c r="AC16" s="1"/>
      <c r="AD16" s="1"/>
    </row>
    <row r="17" spans="1:30" s="2" customFormat="1" ht="66" x14ac:dyDescent="0.35">
      <c r="A17" s="265"/>
      <c r="B17" s="131"/>
      <c r="C17" s="69"/>
      <c r="D17" s="241" t="s">
        <v>48</v>
      </c>
      <c r="E17" s="77"/>
      <c r="F17" s="116"/>
      <c r="G17" s="116"/>
      <c r="H17" s="116"/>
      <c r="I17" s="115">
        <v>400000</v>
      </c>
      <c r="J17" s="71">
        <f t="shared" si="0"/>
        <v>240000</v>
      </c>
      <c r="K17" s="116">
        <f t="shared" si="1"/>
        <v>160000</v>
      </c>
      <c r="M17" s="67"/>
      <c r="N17" s="67"/>
      <c r="O17" s="192"/>
      <c r="P17" s="192"/>
      <c r="Q17" s="1"/>
      <c r="R17" s="40"/>
      <c r="S17" s="115"/>
      <c r="T17" s="1"/>
      <c r="U17" s="1"/>
      <c r="V17" s="1"/>
      <c r="W17" s="1"/>
      <c r="X17" s="1"/>
      <c r="Y17" s="1"/>
      <c r="Z17" s="1"/>
      <c r="AA17" s="115">
        <v>400000</v>
      </c>
      <c r="AB17" s="1"/>
      <c r="AC17" s="1"/>
      <c r="AD17" s="1"/>
    </row>
    <row r="18" spans="1:30" s="2" customFormat="1" ht="90" x14ac:dyDescent="0.35">
      <c r="A18" s="265"/>
      <c r="B18" s="131"/>
      <c r="C18" s="69"/>
      <c r="D18" s="240" t="s">
        <v>124</v>
      </c>
      <c r="E18" s="77"/>
      <c r="F18" s="116"/>
      <c r="G18" s="116"/>
      <c r="H18" s="116"/>
      <c r="I18" s="115">
        <f>J18+K18</f>
        <v>3800000</v>
      </c>
      <c r="J18" s="71">
        <v>1800000</v>
      </c>
      <c r="K18" s="116">
        <v>2000000</v>
      </c>
      <c r="M18" s="67"/>
      <c r="N18" s="67"/>
      <c r="O18" s="192"/>
      <c r="P18" s="192"/>
      <c r="Q18" s="1"/>
      <c r="R18" s="40"/>
      <c r="S18" s="115"/>
      <c r="T18" s="1"/>
      <c r="U18" s="1"/>
      <c r="V18" s="1"/>
      <c r="W18" s="1"/>
      <c r="X18" s="1"/>
      <c r="Y18" s="1"/>
      <c r="Z18" s="1"/>
      <c r="AA18" s="115">
        <v>400000</v>
      </c>
      <c r="AB18" s="1"/>
      <c r="AC18" s="1"/>
      <c r="AD18" s="1"/>
    </row>
    <row r="19" spans="1:30" s="2" customFormat="1" x14ac:dyDescent="0.35">
      <c r="A19" s="265"/>
      <c r="B19" s="131"/>
      <c r="C19" s="69"/>
      <c r="D19" s="240" t="s">
        <v>126</v>
      </c>
      <c r="E19" s="77"/>
      <c r="F19" s="116"/>
      <c r="G19" s="116"/>
      <c r="H19" s="116"/>
      <c r="I19" s="115">
        <f>J19+K19</f>
        <v>500000</v>
      </c>
      <c r="J19" s="71">
        <v>250000</v>
      </c>
      <c r="K19" s="116">
        <v>250000</v>
      </c>
      <c r="M19" s="67"/>
      <c r="N19" s="67"/>
      <c r="O19" s="192"/>
      <c r="P19" s="192"/>
      <c r="Q19" s="1"/>
      <c r="R19" s="40"/>
      <c r="S19" s="115"/>
      <c r="T19" s="1"/>
      <c r="U19" s="1"/>
      <c r="V19" s="1"/>
      <c r="W19" s="1"/>
      <c r="X19" s="1"/>
      <c r="Y19" s="1"/>
      <c r="Z19" s="1"/>
      <c r="AA19" s="115"/>
      <c r="AB19" s="1"/>
      <c r="AC19" s="1"/>
      <c r="AD19" s="1"/>
    </row>
    <row r="20" spans="1:30" s="2" customFormat="1" ht="38.25" x14ac:dyDescent="0.4">
      <c r="A20" s="265"/>
      <c r="B20" s="131"/>
      <c r="C20" s="79"/>
      <c r="D20" s="239" t="s">
        <v>125</v>
      </c>
      <c r="E20" s="78"/>
      <c r="F20" s="118">
        <v>0</v>
      </c>
      <c r="G20" s="118">
        <v>0</v>
      </c>
      <c r="H20" s="125">
        <f>107658+111702</f>
        <v>219360</v>
      </c>
      <c r="I20" s="115">
        <v>900000</v>
      </c>
      <c r="J20" s="71">
        <f t="shared" si="0"/>
        <v>540000</v>
      </c>
      <c r="K20" s="116">
        <f t="shared" si="1"/>
        <v>360000</v>
      </c>
      <c r="M20" s="99" t="s">
        <v>32</v>
      </c>
      <c r="N20" s="100" t="s">
        <v>33</v>
      </c>
      <c r="O20" s="192"/>
      <c r="P20" s="95"/>
      <c r="Q20" s="1"/>
      <c r="R20" s="40"/>
      <c r="S20" s="115"/>
      <c r="T20" s="1"/>
      <c r="U20" s="1"/>
      <c r="V20" s="1"/>
      <c r="W20" s="1"/>
      <c r="X20" s="1"/>
      <c r="Y20" s="1"/>
      <c r="Z20" s="1"/>
      <c r="AA20" s="115">
        <v>150000</v>
      </c>
      <c r="AB20" s="1"/>
      <c r="AC20" s="1"/>
      <c r="AD20" s="1"/>
    </row>
    <row r="21" spans="1:30" s="2" customFormat="1" ht="36" x14ac:dyDescent="0.35">
      <c r="A21" s="265"/>
      <c r="B21" s="131" t="s">
        <v>0</v>
      </c>
      <c r="C21" s="69"/>
      <c r="D21" s="238" t="s">
        <v>120</v>
      </c>
      <c r="E21" s="77" t="s">
        <v>16</v>
      </c>
      <c r="F21" s="116">
        <v>2258708.5099999998</v>
      </c>
      <c r="G21" s="116">
        <v>0</v>
      </c>
      <c r="H21" s="116">
        <v>0</v>
      </c>
      <c r="I21" s="115">
        <v>1500000</v>
      </c>
      <c r="J21" s="71">
        <f t="shared" si="0"/>
        <v>900000</v>
      </c>
      <c r="K21" s="116">
        <f t="shared" si="1"/>
        <v>600000</v>
      </c>
      <c r="M21" s="64" t="s">
        <v>6</v>
      </c>
      <c r="N21" s="65" t="s">
        <v>12</v>
      </c>
      <c r="O21" s="192"/>
      <c r="P21" s="192"/>
      <c r="Q21" s="1"/>
      <c r="R21" s="40"/>
      <c r="S21" s="115"/>
      <c r="T21" s="1"/>
      <c r="U21" s="1"/>
      <c r="V21" s="1"/>
      <c r="W21" s="1"/>
      <c r="X21" s="1"/>
      <c r="Y21" s="1"/>
      <c r="Z21" s="1"/>
      <c r="AA21" s="115">
        <v>600000</v>
      </c>
      <c r="AB21" s="1"/>
      <c r="AC21" s="1"/>
      <c r="AD21" s="1"/>
    </row>
    <row r="22" spans="1:30" s="146" customFormat="1" ht="33.75" x14ac:dyDescent="0.4">
      <c r="A22" s="72"/>
      <c r="B22" s="72"/>
      <c r="C22" s="275" t="s">
        <v>73</v>
      </c>
      <c r="D22" s="275"/>
      <c r="E22" s="140"/>
      <c r="F22" s="142">
        <f>SUM(F5:F21)</f>
        <v>2258708.5099999998</v>
      </c>
      <c r="G22" s="142">
        <f>SUM(G5:G21)</f>
        <v>0</v>
      </c>
      <c r="H22" s="142">
        <f>SUM(H5:H21)</f>
        <v>219360</v>
      </c>
      <c r="I22" s="147">
        <f>SUM(I6:I21)</f>
        <v>13882000</v>
      </c>
      <c r="J22" s="211">
        <f>SUM(J6:J21)</f>
        <v>7829200</v>
      </c>
      <c r="K22" s="212">
        <f>SUM(K6:K21)</f>
        <v>6052800</v>
      </c>
      <c r="L22" s="217"/>
      <c r="M22" s="72"/>
      <c r="N22" s="143"/>
      <c r="O22" s="193"/>
      <c r="P22" s="193"/>
      <c r="Q22" s="145"/>
      <c r="R22" s="85"/>
      <c r="S22" s="115"/>
      <c r="T22" s="145"/>
      <c r="U22" s="145"/>
      <c r="V22" s="145"/>
      <c r="W22" s="145"/>
      <c r="X22" s="145"/>
      <c r="Y22" s="145"/>
      <c r="Z22" s="145"/>
      <c r="AA22" s="115">
        <v>400000</v>
      </c>
      <c r="AB22" s="145"/>
      <c r="AC22" s="145"/>
      <c r="AD22" s="145"/>
    </row>
    <row r="23" spans="1:30" s="2" customFormat="1" x14ac:dyDescent="0.4">
      <c r="A23" s="29"/>
      <c r="B23" s="155"/>
      <c r="C23" s="156" t="s">
        <v>39</v>
      </c>
      <c r="D23" s="157"/>
      <c r="E23" s="158"/>
      <c r="F23" s="159"/>
      <c r="G23" s="159"/>
      <c r="H23" s="159"/>
      <c r="I23" s="159"/>
      <c r="J23" s="71"/>
      <c r="K23" s="116"/>
      <c r="O23" s="192"/>
      <c r="P23" s="95"/>
      <c r="Q23" s="1"/>
      <c r="R23" s="1"/>
      <c r="S23" s="115"/>
      <c r="T23" s="1"/>
      <c r="U23" s="1"/>
      <c r="V23" s="1"/>
      <c r="W23" s="1"/>
      <c r="X23" s="1"/>
      <c r="Y23" s="1"/>
      <c r="Z23" s="1"/>
      <c r="AA23" s="115">
        <v>4000000</v>
      </c>
      <c r="AB23" s="1"/>
      <c r="AC23" s="1"/>
      <c r="AD23" s="1"/>
    </row>
    <row r="24" spans="1:30" s="2" customFormat="1" ht="54" x14ac:dyDescent="0.35">
      <c r="A24" s="68"/>
      <c r="B24" s="132"/>
      <c r="C24" s="79"/>
      <c r="D24" s="248" t="s">
        <v>52</v>
      </c>
      <c r="E24" s="78" t="s">
        <v>20</v>
      </c>
      <c r="F24" s="116">
        <f>111734</f>
        <v>111734</v>
      </c>
      <c r="G24" s="116">
        <v>350000</v>
      </c>
      <c r="H24" s="116">
        <v>239362</v>
      </c>
      <c r="I24" s="119">
        <v>700000</v>
      </c>
      <c r="J24" s="119">
        <f>I24*0.6</f>
        <v>420000</v>
      </c>
      <c r="K24" s="201">
        <f>I24*0.4</f>
        <v>280000</v>
      </c>
      <c r="M24" s="62" t="s">
        <v>31</v>
      </c>
      <c r="N24" s="39" t="s">
        <v>9</v>
      </c>
      <c r="O24" s="192"/>
      <c r="P24" s="192"/>
      <c r="Q24" s="1"/>
      <c r="R24" s="40"/>
      <c r="S24" s="40"/>
      <c r="T24" s="1"/>
      <c r="U24" s="1"/>
      <c r="V24" s="1"/>
      <c r="W24" s="1"/>
      <c r="X24" s="1"/>
      <c r="Y24" s="1"/>
      <c r="Z24" s="1"/>
      <c r="AA24" s="214">
        <f>SUM(AA10:AA23)</f>
        <v>11482000</v>
      </c>
      <c r="AB24" s="1"/>
      <c r="AC24" s="1"/>
      <c r="AD24" s="1"/>
    </row>
    <row r="25" spans="1:30" s="2" customFormat="1" ht="54" x14ac:dyDescent="0.35">
      <c r="A25" s="68"/>
      <c r="B25" s="132"/>
      <c r="C25" s="79"/>
      <c r="D25" s="248" t="s">
        <v>53</v>
      </c>
      <c r="E25" s="78" t="s">
        <v>20</v>
      </c>
      <c r="F25" s="116">
        <f>111734</f>
        <v>111734</v>
      </c>
      <c r="G25" s="116">
        <v>350000</v>
      </c>
      <c r="H25" s="116">
        <v>239362</v>
      </c>
      <c r="I25" s="119">
        <v>2500000</v>
      </c>
      <c r="J25" s="71">
        <f t="shared" si="0"/>
        <v>1500000</v>
      </c>
      <c r="K25" s="116">
        <f t="shared" si="1"/>
        <v>1000000</v>
      </c>
      <c r="M25" s="62" t="s">
        <v>31</v>
      </c>
      <c r="N25" s="39" t="s">
        <v>9</v>
      </c>
      <c r="O25" s="192"/>
      <c r="P25" s="192"/>
      <c r="Q25" s="1"/>
      <c r="R25" s="40"/>
      <c r="S25" s="40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s="146" customFormat="1" ht="33.75" x14ac:dyDescent="0.4">
      <c r="A26" s="72"/>
      <c r="B26" s="72"/>
      <c r="C26" s="275" t="s">
        <v>74</v>
      </c>
      <c r="D26" s="275"/>
      <c r="E26" s="140"/>
      <c r="F26" s="142">
        <f t="shared" ref="F26:K26" si="2">SUM(F24:F25)</f>
        <v>223468</v>
      </c>
      <c r="G26" s="142">
        <f t="shared" si="2"/>
        <v>700000</v>
      </c>
      <c r="H26" s="142">
        <f t="shared" si="2"/>
        <v>478724</v>
      </c>
      <c r="I26" s="147">
        <f t="shared" si="2"/>
        <v>3200000</v>
      </c>
      <c r="J26" s="211">
        <f t="shared" si="2"/>
        <v>1920000</v>
      </c>
      <c r="K26" s="212">
        <f t="shared" si="2"/>
        <v>1280000</v>
      </c>
      <c r="L26" s="217"/>
      <c r="M26" s="72"/>
      <c r="N26" s="143"/>
      <c r="O26" s="193"/>
      <c r="P26" s="193"/>
      <c r="Q26" s="145"/>
      <c r="R26" s="8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</row>
    <row r="27" spans="1:30" s="2" customFormat="1" x14ac:dyDescent="0.35">
      <c r="A27" s="276" t="s">
        <v>40</v>
      </c>
      <c r="B27" s="276"/>
      <c r="C27" s="276"/>
      <c r="D27" s="276"/>
      <c r="E27" s="153"/>
      <c r="F27" s="152"/>
      <c r="G27" s="152"/>
      <c r="H27" s="152"/>
      <c r="I27" s="154"/>
      <c r="J27" s="71"/>
      <c r="K27" s="116"/>
      <c r="M27" s="60"/>
      <c r="N27" s="61"/>
      <c r="O27" s="194"/>
      <c r="P27" s="95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s="2" customFormat="1" ht="81" x14ac:dyDescent="0.35">
      <c r="A28" s="139"/>
      <c r="B28" s="139"/>
      <c r="C28" s="139"/>
      <c r="D28" s="239" t="s">
        <v>54</v>
      </c>
      <c r="E28" s="148"/>
      <c r="F28" s="116"/>
      <c r="G28" s="116"/>
      <c r="H28" s="116"/>
      <c r="I28" s="71">
        <v>3450000</v>
      </c>
      <c r="J28" s="71">
        <v>1070000</v>
      </c>
      <c r="K28" s="116">
        <v>2380000</v>
      </c>
      <c r="M28" s="60"/>
      <c r="N28" s="61"/>
      <c r="O28" s="194"/>
      <c r="P28" s="95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s="2" customFormat="1" x14ac:dyDescent="0.35">
      <c r="A29" s="139"/>
      <c r="B29" s="139"/>
      <c r="C29" s="139"/>
      <c r="D29" s="239" t="s">
        <v>56</v>
      </c>
      <c r="E29" s="148"/>
      <c r="F29" s="116"/>
      <c r="G29" s="116"/>
      <c r="H29" s="116"/>
      <c r="I29" s="71">
        <v>1000000</v>
      </c>
      <c r="J29" s="71">
        <f t="shared" si="0"/>
        <v>600000</v>
      </c>
      <c r="K29" s="116">
        <f t="shared" si="1"/>
        <v>400000</v>
      </c>
      <c r="M29" s="60"/>
      <c r="N29" s="61"/>
      <c r="O29" s="194"/>
      <c r="P29" s="95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s="2" customFormat="1" x14ac:dyDescent="0.35">
      <c r="A30" s="68" t="s">
        <v>1</v>
      </c>
      <c r="B30" s="132" t="s">
        <v>1</v>
      </c>
      <c r="C30" s="79"/>
      <c r="D30" s="239" t="s">
        <v>55</v>
      </c>
      <c r="E30" s="123" t="s">
        <v>20</v>
      </c>
      <c r="F30" s="116">
        <v>212979.8</v>
      </c>
      <c r="G30" s="116">
        <v>440000</v>
      </c>
      <c r="H30" s="116">
        <v>308000</v>
      </c>
      <c r="I30" s="71">
        <v>900000</v>
      </c>
      <c r="J30" s="71">
        <f>I30*0.6</f>
        <v>540000</v>
      </c>
      <c r="K30" s="202">
        <f>I30*0.4</f>
        <v>360000</v>
      </c>
      <c r="M30" s="53" t="s">
        <v>11</v>
      </c>
      <c r="N30" s="47" t="s">
        <v>9</v>
      </c>
      <c r="O30" s="192"/>
      <c r="P30" s="95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s="146" customFormat="1" ht="33.75" x14ac:dyDescent="0.4">
      <c r="A31" s="72"/>
      <c r="B31" s="72"/>
      <c r="C31" s="275" t="s">
        <v>75</v>
      </c>
      <c r="D31" s="275"/>
      <c r="E31" s="140"/>
      <c r="F31" s="142">
        <f t="shared" ref="F31:K31" si="3">SUM(F28:F30)</f>
        <v>212979.8</v>
      </c>
      <c r="G31" s="142">
        <f t="shared" si="3"/>
        <v>440000</v>
      </c>
      <c r="H31" s="142">
        <f t="shared" si="3"/>
        <v>308000</v>
      </c>
      <c r="I31" s="147">
        <f t="shared" si="3"/>
        <v>5350000</v>
      </c>
      <c r="J31" s="211">
        <f t="shared" si="3"/>
        <v>2210000</v>
      </c>
      <c r="K31" s="212">
        <f t="shared" si="3"/>
        <v>3140000</v>
      </c>
      <c r="L31" s="217"/>
      <c r="M31" s="72"/>
      <c r="N31" s="143"/>
      <c r="O31" s="193"/>
      <c r="P31" s="193"/>
      <c r="Q31" s="145"/>
      <c r="R31" s="8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</row>
    <row r="32" spans="1:30" s="2" customFormat="1" x14ac:dyDescent="0.35">
      <c r="A32" s="280" t="s">
        <v>41</v>
      </c>
      <c r="B32" s="280"/>
      <c r="C32" s="280"/>
      <c r="D32" s="280"/>
      <c r="E32" s="153"/>
      <c r="F32" s="152"/>
      <c r="G32" s="152"/>
      <c r="H32" s="152"/>
      <c r="I32" s="154"/>
      <c r="J32" s="71"/>
      <c r="K32" s="116"/>
      <c r="M32" s="60"/>
      <c r="N32" s="61"/>
      <c r="O32" s="192"/>
      <c r="P32" s="95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s="2" customFormat="1" ht="54" x14ac:dyDescent="0.35">
      <c r="A33" s="29"/>
      <c r="B33" s="131"/>
      <c r="C33" s="79">
        <v>35</v>
      </c>
      <c r="D33" s="121" t="s">
        <v>121</v>
      </c>
      <c r="E33" s="124" t="s">
        <v>16</v>
      </c>
      <c r="F33" s="118">
        <f>+(3000000/1.88)</f>
        <v>1595744.6808510639</v>
      </c>
      <c r="G33" s="118">
        <v>0</v>
      </c>
      <c r="H33" s="118">
        <v>0</v>
      </c>
      <c r="I33" s="219">
        <v>1600000</v>
      </c>
      <c r="J33" s="71">
        <f t="shared" si="0"/>
        <v>960000</v>
      </c>
      <c r="K33" s="116">
        <f t="shared" si="1"/>
        <v>640000</v>
      </c>
      <c r="M33" s="96" t="s">
        <v>10</v>
      </c>
      <c r="N33" s="97" t="s">
        <v>30</v>
      </c>
      <c r="O33" s="192"/>
      <c r="P33" s="95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s="2" customFormat="1" x14ac:dyDescent="0.4">
      <c r="A34" s="29"/>
      <c r="B34" s="131" t="s">
        <v>13</v>
      </c>
      <c r="C34" s="79">
        <v>39.47</v>
      </c>
      <c r="D34" s="239" t="s">
        <v>58</v>
      </c>
      <c r="E34" s="78" t="s">
        <v>19</v>
      </c>
      <c r="F34" s="118"/>
      <c r="G34" s="118"/>
      <c r="H34" s="125">
        <f>3500000/1.88</f>
        <v>1861702.1276595746</v>
      </c>
      <c r="I34" s="219">
        <v>1860000</v>
      </c>
      <c r="J34" s="71">
        <f t="shared" si="0"/>
        <v>1116000</v>
      </c>
      <c r="K34" s="116">
        <f t="shared" si="1"/>
        <v>744000</v>
      </c>
      <c r="M34" s="99"/>
      <c r="N34" s="100"/>
      <c r="O34" s="192"/>
      <c r="P34" s="95"/>
      <c r="Q34" s="1"/>
      <c r="R34" s="40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s="2" customFormat="1" ht="54" x14ac:dyDescent="0.4">
      <c r="A35" s="29"/>
      <c r="B35" s="131"/>
      <c r="C35" s="79"/>
      <c r="D35" s="239" t="s">
        <v>59</v>
      </c>
      <c r="E35" s="78" t="s">
        <v>19</v>
      </c>
      <c r="F35" s="118"/>
      <c r="G35" s="118">
        <v>2200000</v>
      </c>
      <c r="H35" s="125"/>
      <c r="I35" s="219">
        <f>J35+K35</f>
        <v>1950000</v>
      </c>
      <c r="J35" s="71">
        <v>770000</v>
      </c>
      <c r="K35" s="116">
        <v>1180000</v>
      </c>
      <c r="M35" s="99"/>
      <c r="N35" s="100"/>
      <c r="O35" s="192"/>
      <c r="P35" s="95"/>
      <c r="Q35" s="1"/>
      <c r="R35" s="40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s="2" customFormat="1" x14ac:dyDescent="0.35">
      <c r="A36" s="29"/>
      <c r="B36" s="131"/>
      <c r="C36" s="79">
        <v>40.44</v>
      </c>
      <c r="D36" s="242" t="s">
        <v>57</v>
      </c>
      <c r="E36" s="78" t="s">
        <v>18</v>
      </c>
      <c r="F36" s="118">
        <v>0</v>
      </c>
      <c r="G36" s="118">
        <f>+(4000000)/1.88</f>
        <v>2127659.5744680851</v>
      </c>
      <c r="H36" s="118">
        <v>0</v>
      </c>
      <c r="I36" s="220">
        <v>2125000</v>
      </c>
      <c r="J36" s="71">
        <f t="shared" si="0"/>
        <v>1275000</v>
      </c>
      <c r="K36" s="116">
        <f t="shared" si="1"/>
        <v>850000</v>
      </c>
      <c r="M36" s="87"/>
      <c r="N36" s="88"/>
      <c r="O36" s="192"/>
      <c r="P36" s="192"/>
      <c r="Q36" s="1"/>
      <c r="R36" s="40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s="2" customFormat="1" ht="60" x14ac:dyDescent="0.35">
      <c r="A37" s="33"/>
      <c r="B37" s="131"/>
      <c r="C37" s="79">
        <v>14.51</v>
      </c>
      <c r="D37" s="242" t="s">
        <v>119</v>
      </c>
      <c r="E37" s="78" t="s">
        <v>29</v>
      </c>
      <c r="F37" s="118">
        <v>0</v>
      </c>
      <c r="G37" s="118">
        <f>+(880243.66+1200000)/1.88</f>
        <v>1106512.5851063831</v>
      </c>
      <c r="H37" s="118">
        <v>0</v>
      </c>
      <c r="I37" s="220">
        <v>1107000</v>
      </c>
      <c r="J37" s="71">
        <f t="shared" si="0"/>
        <v>664200</v>
      </c>
      <c r="K37" s="116">
        <f t="shared" si="1"/>
        <v>442800</v>
      </c>
      <c r="M37" s="66" t="s">
        <v>17</v>
      </c>
      <c r="N37" s="57" t="s">
        <v>35</v>
      </c>
      <c r="O37" s="192"/>
      <c r="P37" s="192"/>
      <c r="Q37" s="1"/>
      <c r="R37" s="40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s="2" customFormat="1" x14ac:dyDescent="0.35">
      <c r="A38" s="33"/>
      <c r="B38" s="131"/>
      <c r="C38" s="79"/>
      <c r="D38" s="242" t="s">
        <v>127</v>
      </c>
      <c r="E38" s="78"/>
      <c r="F38" s="118"/>
      <c r="G38" s="118"/>
      <c r="H38" s="118"/>
      <c r="I38" s="220">
        <v>250000</v>
      </c>
      <c r="J38" s="71">
        <v>50000</v>
      </c>
      <c r="K38" s="116">
        <v>200000</v>
      </c>
      <c r="M38" s="66"/>
      <c r="N38" s="57"/>
      <c r="O38" s="192"/>
      <c r="P38" s="192"/>
      <c r="Q38" s="1"/>
      <c r="R38" s="40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s="2" customFormat="1" x14ac:dyDescent="0.35">
      <c r="A39" s="29"/>
      <c r="B39" s="131" t="s">
        <v>13</v>
      </c>
      <c r="C39" s="79">
        <v>66</v>
      </c>
      <c r="D39" s="243" t="s">
        <v>36</v>
      </c>
      <c r="E39" s="78" t="s">
        <v>18</v>
      </c>
      <c r="F39" s="118">
        <v>0</v>
      </c>
      <c r="G39" s="118">
        <f>+(500000/1.88)</f>
        <v>265957.44680851063</v>
      </c>
      <c r="H39" s="118">
        <v>0</v>
      </c>
      <c r="I39" s="219">
        <v>266000</v>
      </c>
      <c r="J39" s="71">
        <f t="shared" si="0"/>
        <v>159600</v>
      </c>
      <c r="K39" s="116">
        <f t="shared" si="1"/>
        <v>106400</v>
      </c>
      <c r="M39" s="86"/>
      <c r="N39" s="86"/>
      <c r="O39" s="192"/>
      <c r="P39" s="192"/>
      <c r="Q39" s="1"/>
      <c r="R39" s="40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s="2" customFormat="1" ht="81" x14ac:dyDescent="0.35">
      <c r="A40" s="29"/>
      <c r="B40" s="131"/>
      <c r="C40" s="38">
        <v>54</v>
      </c>
      <c r="D40" s="239" t="s">
        <v>122</v>
      </c>
      <c r="E40" s="78" t="s">
        <v>18</v>
      </c>
      <c r="F40" s="118">
        <v>0</v>
      </c>
      <c r="G40" s="118">
        <f>195531+(150000/1.88)</f>
        <v>275318.23404255323</v>
      </c>
      <c r="H40" s="118">
        <v>0</v>
      </c>
      <c r="I40" s="219">
        <v>320000</v>
      </c>
      <c r="J40" s="71">
        <f t="shared" si="0"/>
        <v>192000</v>
      </c>
      <c r="K40" s="116">
        <f t="shared" si="1"/>
        <v>128000</v>
      </c>
      <c r="M40" s="98" t="s">
        <v>6</v>
      </c>
      <c r="N40" s="98" t="s">
        <v>28</v>
      </c>
      <c r="O40" s="192"/>
      <c r="P40" s="95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s="146" customFormat="1" ht="33.75" x14ac:dyDescent="0.4">
      <c r="A41" s="72"/>
      <c r="B41" s="72"/>
      <c r="C41" s="277" t="s">
        <v>76</v>
      </c>
      <c r="D41" s="278"/>
      <c r="E41" s="140"/>
      <c r="F41" s="142">
        <f>SUM(F33:F40)</f>
        <v>1595744.6808510639</v>
      </c>
      <c r="G41" s="142">
        <f>SUM(G33:G40)</f>
        <v>5975447.8404255323</v>
      </c>
      <c r="H41" s="142">
        <f>SUM(H33:H40)</f>
        <v>1861702.1276595746</v>
      </c>
      <c r="I41" s="147">
        <f>SUM(I33:I40)</f>
        <v>9478000</v>
      </c>
      <c r="J41" s="211">
        <f>SUM(J33:J40)</f>
        <v>5186800</v>
      </c>
      <c r="K41" s="212">
        <f>SUM(K33:K40)</f>
        <v>4291200</v>
      </c>
      <c r="L41" s="217"/>
      <c r="M41" s="72"/>
      <c r="N41" s="143"/>
      <c r="O41" s="193"/>
      <c r="P41" s="193"/>
      <c r="Q41" s="145"/>
      <c r="R41" s="8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</row>
    <row r="42" spans="1:30" s="2" customFormat="1" x14ac:dyDescent="0.35">
      <c r="A42" s="280" t="s">
        <v>42</v>
      </c>
      <c r="B42" s="280"/>
      <c r="C42" s="280"/>
      <c r="D42" s="280"/>
      <c r="E42" s="279"/>
      <c r="F42" s="279"/>
      <c r="G42" s="279"/>
      <c r="H42" s="151"/>
      <c r="I42" s="152"/>
      <c r="J42" s="71"/>
      <c r="K42" s="116">
        <f t="shared" si="1"/>
        <v>0</v>
      </c>
      <c r="M42" s="18"/>
      <c r="N42" s="18"/>
      <c r="O42" s="195"/>
      <c r="P42" s="95"/>
      <c r="Q42" s="6"/>
      <c r="R42" s="40"/>
      <c r="S42" s="12"/>
      <c r="T42" s="13"/>
      <c r="U42" s="14"/>
      <c r="V42" s="1"/>
      <c r="W42" s="1"/>
      <c r="X42" s="1"/>
      <c r="Y42" s="1"/>
      <c r="Z42" s="1"/>
      <c r="AA42" s="1"/>
      <c r="AB42" s="1"/>
      <c r="AC42" s="1"/>
      <c r="AD42" s="1"/>
    </row>
    <row r="43" spans="1:30" s="2" customFormat="1" x14ac:dyDescent="0.35">
      <c r="A43" s="29"/>
      <c r="B43" s="131"/>
      <c r="C43" s="38">
        <v>1</v>
      </c>
      <c r="D43" s="244" t="s">
        <v>60</v>
      </c>
      <c r="E43" s="123" t="s">
        <v>72</v>
      </c>
      <c r="F43" s="118">
        <v>0</v>
      </c>
      <c r="G43" s="116">
        <v>0</v>
      </c>
      <c r="H43" s="116">
        <v>0</v>
      </c>
      <c r="I43" s="122">
        <v>800000</v>
      </c>
      <c r="J43" s="71">
        <f t="shared" si="0"/>
        <v>480000</v>
      </c>
      <c r="K43" s="116">
        <f t="shared" si="1"/>
        <v>320000</v>
      </c>
      <c r="M43" s="120"/>
      <c r="N43" s="19"/>
      <c r="O43" s="192"/>
      <c r="P43" s="95"/>
      <c r="Q43" s="1"/>
      <c r="R43" s="40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s="2" customFormat="1" ht="54" x14ac:dyDescent="0.35">
      <c r="A44" s="29"/>
      <c r="B44" s="131"/>
      <c r="C44" s="38">
        <v>2</v>
      </c>
      <c r="D44" s="239" t="s">
        <v>61</v>
      </c>
      <c r="E44" s="123" t="s">
        <v>72</v>
      </c>
      <c r="F44" s="118"/>
      <c r="G44" s="116"/>
      <c r="H44" s="116"/>
      <c r="I44" s="122">
        <v>300000</v>
      </c>
      <c r="J44" s="71">
        <f t="shared" si="0"/>
        <v>180000</v>
      </c>
      <c r="K44" s="116">
        <f t="shared" si="1"/>
        <v>120000</v>
      </c>
      <c r="M44" s="120"/>
      <c r="N44" s="19"/>
      <c r="O44" s="192"/>
      <c r="P44" s="95"/>
      <c r="Q44" s="1"/>
      <c r="R44" s="40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s="2" customFormat="1" ht="54" x14ac:dyDescent="0.35">
      <c r="A45" s="29"/>
      <c r="B45" s="131"/>
      <c r="C45" s="38">
        <v>3</v>
      </c>
      <c r="D45" s="239" t="s">
        <v>62</v>
      </c>
      <c r="E45" s="123" t="s">
        <v>72</v>
      </c>
      <c r="F45" s="118"/>
      <c r="G45" s="116"/>
      <c r="H45" s="116"/>
      <c r="I45" s="122">
        <v>500000</v>
      </c>
      <c r="J45" s="71">
        <f t="shared" si="0"/>
        <v>300000</v>
      </c>
      <c r="K45" s="116">
        <f t="shared" si="1"/>
        <v>200000</v>
      </c>
      <c r="M45" s="120"/>
      <c r="N45" s="19"/>
      <c r="O45" s="192"/>
      <c r="P45" s="95"/>
      <c r="Q45" s="1"/>
      <c r="R45" s="40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s="2" customFormat="1" x14ac:dyDescent="0.35">
      <c r="A46" s="29"/>
      <c r="B46" s="131"/>
      <c r="C46" s="38">
        <v>4</v>
      </c>
      <c r="D46" s="239" t="s">
        <v>63</v>
      </c>
      <c r="E46" s="123" t="s">
        <v>72</v>
      </c>
      <c r="F46" s="118"/>
      <c r="G46" s="116"/>
      <c r="H46" s="116"/>
      <c r="I46" s="122">
        <v>800000</v>
      </c>
      <c r="J46" s="71">
        <f t="shared" si="0"/>
        <v>480000</v>
      </c>
      <c r="K46" s="116">
        <f t="shared" si="1"/>
        <v>320000</v>
      </c>
      <c r="M46" s="120"/>
      <c r="N46" s="19"/>
      <c r="O46" s="192"/>
      <c r="P46" s="95"/>
      <c r="Q46" s="1"/>
      <c r="R46" s="40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s="2" customFormat="1" x14ac:dyDescent="0.35">
      <c r="A47" s="29"/>
      <c r="B47" s="131"/>
      <c r="C47" s="38">
        <v>5</v>
      </c>
      <c r="D47" s="239" t="s">
        <v>79</v>
      </c>
      <c r="E47" s="123" t="s">
        <v>72</v>
      </c>
      <c r="F47" s="118"/>
      <c r="G47" s="116"/>
      <c r="H47" s="116"/>
      <c r="I47" s="122">
        <v>250000</v>
      </c>
      <c r="J47" s="71">
        <f t="shared" si="0"/>
        <v>150000</v>
      </c>
      <c r="K47" s="116">
        <f t="shared" si="1"/>
        <v>100000</v>
      </c>
      <c r="M47" s="120"/>
      <c r="N47" s="19"/>
      <c r="O47" s="192"/>
      <c r="P47" s="95"/>
      <c r="Q47" s="1"/>
      <c r="R47" s="40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s="2" customFormat="1" x14ac:dyDescent="0.35">
      <c r="A48" s="29"/>
      <c r="B48" s="131"/>
      <c r="C48" s="38">
        <v>7</v>
      </c>
      <c r="D48" s="239" t="s">
        <v>64</v>
      </c>
      <c r="E48" s="123" t="s">
        <v>72</v>
      </c>
      <c r="F48" s="118"/>
      <c r="G48" s="116"/>
      <c r="H48" s="116"/>
      <c r="I48" s="122">
        <v>600000</v>
      </c>
      <c r="J48" s="71">
        <f t="shared" si="0"/>
        <v>360000</v>
      </c>
      <c r="K48" s="116">
        <f t="shared" si="1"/>
        <v>240000</v>
      </c>
      <c r="M48" s="120"/>
      <c r="N48" s="19"/>
      <c r="O48" s="192"/>
      <c r="P48" s="95"/>
      <c r="Q48" s="1"/>
      <c r="R48" s="40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s="2" customFormat="1" x14ac:dyDescent="0.35">
      <c r="A49" s="29"/>
      <c r="B49" s="131"/>
      <c r="C49" s="38">
        <v>8</v>
      </c>
      <c r="D49" s="239" t="s">
        <v>65</v>
      </c>
      <c r="E49" s="123" t="s">
        <v>72</v>
      </c>
      <c r="F49" s="118"/>
      <c r="G49" s="116"/>
      <c r="H49" s="116"/>
      <c r="I49" s="122">
        <v>1500000</v>
      </c>
      <c r="J49" s="71">
        <v>648000</v>
      </c>
      <c r="K49" s="116">
        <v>852000</v>
      </c>
      <c r="M49" s="120"/>
      <c r="N49" s="19"/>
      <c r="O49" s="192"/>
      <c r="P49" s="95"/>
      <c r="Q49" s="1"/>
      <c r="R49" s="40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s="2" customFormat="1" ht="54" x14ac:dyDescent="0.35">
      <c r="A50" s="29"/>
      <c r="B50" s="131"/>
      <c r="C50" s="38">
        <v>10</v>
      </c>
      <c r="D50" s="239" t="s">
        <v>66</v>
      </c>
      <c r="E50" s="123" t="s">
        <v>72</v>
      </c>
      <c r="F50" s="118"/>
      <c r="G50" s="116"/>
      <c r="H50" s="116"/>
      <c r="I50" s="122">
        <v>50000</v>
      </c>
      <c r="J50" s="71">
        <f t="shared" si="0"/>
        <v>30000</v>
      </c>
      <c r="K50" s="116">
        <f t="shared" si="1"/>
        <v>20000</v>
      </c>
      <c r="M50" s="120"/>
      <c r="N50" s="19"/>
      <c r="O50" s="192"/>
      <c r="P50" s="95"/>
      <c r="Q50" s="1"/>
      <c r="R50" s="40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s="2" customFormat="1" ht="54" x14ac:dyDescent="0.35">
      <c r="A51" s="29"/>
      <c r="B51" s="131"/>
      <c r="C51" s="38">
        <v>11</v>
      </c>
      <c r="D51" s="239" t="s">
        <v>67</v>
      </c>
      <c r="E51" s="123" t="s">
        <v>72</v>
      </c>
      <c r="F51" s="118"/>
      <c r="G51" s="116"/>
      <c r="H51" s="116"/>
      <c r="I51" s="122">
        <v>750000</v>
      </c>
      <c r="J51" s="71">
        <f t="shared" si="0"/>
        <v>450000</v>
      </c>
      <c r="K51" s="116">
        <f t="shared" si="1"/>
        <v>300000</v>
      </c>
      <c r="M51" s="120"/>
      <c r="N51" s="19"/>
      <c r="O51" s="192"/>
      <c r="P51" s="218"/>
      <c r="Q51" s="1"/>
      <c r="R51" s="40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s="2" customFormat="1" x14ac:dyDescent="0.35">
      <c r="A52" s="29"/>
      <c r="B52" s="131"/>
      <c r="C52" s="38">
        <v>12</v>
      </c>
      <c r="D52" s="239" t="s">
        <v>68</v>
      </c>
      <c r="E52" s="123" t="s">
        <v>72</v>
      </c>
      <c r="F52" s="118"/>
      <c r="G52" s="116"/>
      <c r="H52" s="116"/>
      <c r="I52" s="118">
        <v>630000</v>
      </c>
      <c r="J52" s="118">
        <v>630000</v>
      </c>
      <c r="K52" s="203">
        <v>0</v>
      </c>
      <c r="M52" s="120"/>
      <c r="N52" s="19"/>
      <c r="O52" s="192"/>
      <c r="P52" s="95"/>
      <c r="Q52" s="1"/>
      <c r="R52" s="40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s="2" customFormat="1" x14ac:dyDescent="0.35">
      <c r="A53" s="29"/>
      <c r="B53" s="131"/>
      <c r="C53" s="38">
        <v>13</v>
      </c>
      <c r="D53" s="239" t="s">
        <v>69</v>
      </c>
      <c r="E53" s="123" t="s">
        <v>72</v>
      </c>
      <c r="F53" s="118"/>
      <c r="G53" s="116"/>
      <c r="H53" s="116"/>
      <c r="I53" s="122">
        <v>150000</v>
      </c>
      <c r="J53" s="71">
        <f t="shared" si="0"/>
        <v>90000</v>
      </c>
      <c r="K53" s="116">
        <f t="shared" si="1"/>
        <v>60000</v>
      </c>
      <c r="M53" s="120"/>
      <c r="N53" s="19"/>
      <c r="O53" s="192"/>
      <c r="P53" s="95"/>
      <c r="Q53" s="1"/>
      <c r="R53" s="40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s="2" customFormat="1" x14ac:dyDescent="0.35">
      <c r="A54" s="29"/>
      <c r="B54" s="131"/>
      <c r="C54" s="38">
        <v>14</v>
      </c>
      <c r="D54" s="121" t="s">
        <v>70</v>
      </c>
      <c r="E54" s="123" t="s">
        <v>72</v>
      </c>
      <c r="F54" s="118"/>
      <c r="G54" s="116"/>
      <c r="H54" s="116"/>
      <c r="I54" s="122">
        <v>50000</v>
      </c>
      <c r="J54" s="71">
        <f t="shared" si="0"/>
        <v>30000</v>
      </c>
      <c r="K54" s="116">
        <f t="shared" si="1"/>
        <v>20000</v>
      </c>
      <c r="M54" s="120"/>
      <c r="N54" s="19"/>
      <c r="O54" s="192"/>
      <c r="P54" s="95"/>
      <c r="Q54" s="1"/>
      <c r="R54" s="40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s="2" customFormat="1" x14ac:dyDescent="0.35">
      <c r="A55" s="29"/>
      <c r="B55" s="131"/>
      <c r="C55" s="38">
        <v>16</v>
      </c>
      <c r="D55" s="121" t="s">
        <v>71</v>
      </c>
      <c r="E55" s="123" t="s">
        <v>72</v>
      </c>
      <c r="F55" s="118"/>
      <c r="G55" s="116"/>
      <c r="H55" s="116"/>
      <c r="I55" s="122">
        <v>500000</v>
      </c>
      <c r="J55" s="71">
        <f t="shared" si="0"/>
        <v>300000</v>
      </c>
      <c r="K55" s="116">
        <f t="shared" si="1"/>
        <v>200000</v>
      </c>
      <c r="M55" s="120"/>
      <c r="N55" s="19"/>
      <c r="O55" s="192"/>
      <c r="P55" s="95"/>
      <c r="Q55" s="1"/>
      <c r="R55" s="40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s="146" customFormat="1" ht="33.75" x14ac:dyDescent="0.4">
      <c r="A56" s="72"/>
      <c r="B56" s="72"/>
      <c r="C56" s="275" t="s">
        <v>77</v>
      </c>
      <c r="D56" s="275"/>
      <c r="E56" s="140"/>
      <c r="F56" s="142">
        <f t="shared" ref="F56:K56" si="4">SUM(F43:F55)</f>
        <v>0</v>
      </c>
      <c r="G56" s="142">
        <f t="shared" si="4"/>
        <v>0</v>
      </c>
      <c r="H56" s="209">
        <f t="shared" si="4"/>
        <v>0</v>
      </c>
      <c r="I56" s="147">
        <f t="shared" si="4"/>
        <v>6880000</v>
      </c>
      <c r="J56" s="211">
        <f t="shared" si="4"/>
        <v>4128000</v>
      </c>
      <c r="K56" s="212">
        <f t="shared" si="4"/>
        <v>2752000</v>
      </c>
      <c r="L56" s="217"/>
      <c r="M56" s="72"/>
      <c r="N56" s="143"/>
      <c r="O56" s="193"/>
      <c r="P56" s="193"/>
      <c r="Q56" s="145"/>
      <c r="R56" s="8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</row>
    <row r="57" spans="1:30" s="146" customFormat="1" ht="33" x14ac:dyDescent="0.4">
      <c r="A57" s="72"/>
      <c r="B57" s="72"/>
      <c r="C57" s="204"/>
      <c r="D57" s="206" t="s">
        <v>96</v>
      </c>
      <c r="E57" s="207"/>
      <c r="F57" s="208"/>
      <c r="G57" s="208"/>
      <c r="H57" s="208"/>
      <c r="I57" s="210">
        <v>3612340.43</v>
      </c>
      <c r="J57" s="210">
        <v>3612340.43</v>
      </c>
      <c r="K57" s="199">
        <v>0</v>
      </c>
      <c r="M57" s="72"/>
      <c r="N57" s="143"/>
      <c r="O57" s="193"/>
      <c r="P57" s="193"/>
      <c r="Q57" s="145"/>
      <c r="R57" s="8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</row>
    <row r="58" spans="1:30" s="146" customFormat="1" ht="33" x14ac:dyDescent="0.4">
      <c r="A58" s="72"/>
      <c r="B58" s="72"/>
      <c r="C58" s="204"/>
      <c r="D58" s="206" t="s">
        <v>97</v>
      </c>
      <c r="E58" s="207"/>
      <c r="F58" s="208"/>
      <c r="G58" s="208"/>
      <c r="H58" s="208"/>
      <c r="I58" s="210">
        <v>170425.53</v>
      </c>
      <c r="J58" s="210">
        <v>170425.53</v>
      </c>
      <c r="K58" s="199">
        <v>0</v>
      </c>
      <c r="M58" s="72"/>
      <c r="N58" s="143"/>
      <c r="O58" s="193"/>
      <c r="P58" s="193"/>
      <c r="Q58" s="145"/>
      <c r="R58" s="8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</row>
    <row r="59" spans="1:30" s="146" customFormat="1" ht="33" x14ac:dyDescent="0.4">
      <c r="A59" s="72"/>
      <c r="B59" s="72"/>
      <c r="C59" s="204"/>
      <c r="D59" s="206" t="s">
        <v>98</v>
      </c>
      <c r="E59" s="207"/>
      <c r="F59" s="208"/>
      <c r="G59" s="208"/>
      <c r="H59" s="208"/>
      <c r="I59" s="210">
        <v>72553.19</v>
      </c>
      <c r="J59" s="210">
        <v>72553.19</v>
      </c>
      <c r="K59" s="199">
        <v>0</v>
      </c>
      <c r="M59" s="72"/>
      <c r="N59" s="143"/>
      <c r="O59" s="193"/>
      <c r="P59" s="193"/>
      <c r="Q59" s="145"/>
      <c r="R59" s="8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</row>
    <row r="60" spans="1:30" s="146" customFormat="1" ht="33" x14ac:dyDescent="0.4">
      <c r="A60" s="72"/>
      <c r="B60" s="72"/>
      <c r="C60" s="204"/>
      <c r="D60" s="206" t="s">
        <v>99</v>
      </c>
      <c r="E60" s="207"/>
      <c r="F60" s="208"/>
      <c r="G60" s="208"/>
      <c r="H60" s="208"/>
      <c r="I60" s="210">
        <v>744680.85</v>
      </c>
      <c r="J60" s="210">
        <v>744680.85</v>
      </c>
      <c r="K60" s="199">
        <v>0</v>
      </c>
      <c r="M60" s="72"/>
      <c r="N60" s="143"/>
      <c r="O60" s="193"/>
      <c r="P60" s="193"/>
      <c r="Q60" s="145"/>
      <c r="R60" s="8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</row>
    <row r="61" spans="1:30" s="146" customFormat="1" ht="33" x14ac:dyDescent="0.4">
      <c r="A61" s="72"/>
      <c r="B61" s="72"/>
      <c r="C61" s="204"/>
      <c r="D61" s="206" t="s">
        <v>100</v>
      </c>
      <c r="E61" s="207"/>
      <c r="F61" s="208"/>
      <c r="G61" s="208"/>
      <c r="H61" s="208"/>
      <c r="I61" s="210">
        <v>400000</v>
      </c>
      <c r="J61" s="210">
        <v>400000</v>
      </c>
      <c r="K61" s="199">
        <v>0</v>
      </c>
      <c r="M61" s="72"/>
      <c r="N61" s="143"/>
      <c r="O61" s="193"/>
      <c r="P61" s="193"/>
      <c r="Q61" s="145"/>
      <c r="R61" s="8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</row>
    <row r="62" spans="1:30" s="146" customFormat="1" ht="33.75" x14ac:dyDescent="0.4">
      <c r="A62" s="72"/>
      <c r="B62" s="72"/>
      <c r="C62" s="275" t="s">
        <v>123</v>
      </c>
      <c r="D62" s="275"/>
      <c r="E62" s="140"/>
      <c r="F62" s="142">
        <f>SUM(F45:F61)</f>
        <v>0</v>
      </c>
      <c r="G62" s="142">
        <f>SUM(G45:G61)</f>
        <v>0</v>
      </c>
      <c r="H62" s="142">
        <f>SUM(H45:H61)</f>
        <v>0</v>
      </c>
      <c r="I62" s="147">
        <f>I57+I58+I59+I60+I61</f>
        <v>5000000</v>
      </c>
      <c r="J62" s="147">
        <f>SUM(J57:J61)</f>
        <v>5000000</v>
      </c>
      <c r="K62" s="215">
        <f>SUM(K57:K61)</f>
        <v>0</v>
      </c>
      <c r="L62" s="216"/>
      <c r="M62" s="72"/>
      <c r="N62" s="143"/>
      <c r="O62" s="193"/>
      <c r="P62" s="193"/>
      <c r="Q62" s="145"/>
      <c r="R62" s="85"/>
      <c r="S62" s="145"/>
      <c r="T62" s="145"/>
      <c r="U62" s="145"/>
      <c r="V62" s="145"/>
      <c r="W62" s="145"/>
      <c r="X62" s="145"/>
      <c r="Y62" s="145"/>
      <c r="Z62" s="145"/>
      <c r="AA62" s="145"/>
      <c r="AB62" s="145"/>
      <c r="AC62" s="145"/>
      <c r="AD62" s="145"/>
    </row>
    <row r="63" spans="1:30" s="146" customFormat="1" ht="33.75" x14ac:dyDescent="0.4">
      <c r="A63" s="72"/>
      <c r="B63" s="72"/>
      <c r="C63" s="275" t="s">
        <v>86</v>
      </c>
      <c r="D63" s="275"/>
      <c r="E63" s="140"/>
      <c r="F63" s="142">
        <f>SUM(F47:F62)</f>
        <v>0</v>
      </c>
      <c r="G63" s="142">
        <f>SUM(G47:G62)</f>
        <v>0</v>
      </c>
      <c r="H63" s="142">
        <f>SUM(H47:H62)</f>
        <v>0</v>
      </c>
      <c r="I63" s="147">
        <v>210000</v>
      </c>
      <c r="J63" s="147">
        <f>I63*0.6</f>
        <v>126000</v>
      </c>
      <c r="K63" s="215">
        <f>I63*0.4</f>
        <v>84000</v>
      </c>
      <c r="L63" s="216"/>
      <c r="M63" s="72"/>
      <c r="N63" s="143"/>
      <c r="O63" s="193"/>
      <c r="P63" s="193"/>
      <c r="Q63" s="145"/>
      <c r="R63" s="85"/>
      <c r="S63" s="145"/>
      <c r="T63" s="145"/>
      <c r="U63" s="145"/>
      <c r="V63" s="145"/>
      <c r="W63" s="145"/>
      <c r="X63" s="145"/>
      <c r="Y63" s="145"/>
      <c r="Z63" s="145"/>
      <c r="AA63" s="145"/>
      <c r="AB63" s="145"/>
      <c r="AC63" s="145"/>
      <c r="AD63" s="145"/>
    </row>
    <row r="64" spans="1:30" s="2" customFormat="1" x14ac:dyDescent="0.4">
      <c r="A64" s="20"/>
      <c r="B64" s="131"/>
      <c r="C64" s="37"/>
      <c r="D64" s="91"/>
      <c r="E64" s="30"/>
      <c r="F64" s="106"/>
      <c r="G64" s="106"/>
      <c r="H64" s="106"/>
      <c r="I64" s="106"/>
      <c r="J64" s="71"/>
      <c r="K64" s="116"/>
      <c r="M64" s="21"/>
      <c r="N64" s="21"/>
      <c r="O64" s="191"/>
      <c r="P64" s="95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s="2" customFormat="1" ht="33.75" x14ac:dyDescent="0.4">
      <c r="A65" s="21"/>
      <c r="B65" s="131"/>
      <c r="C65" s="70"/>
      <c r="D65" s="92" t="s">
        <v>26</v>
      </c>
      <c r="E65" s="31"/>
      <c r="F65" s="149">
        <f>F62+F56+F41+F31+F26+F22</f>
        <v>4290900.9908510633</v>
      </c>
      <c r="G65" s="149">
        <f>G62+G56+G41+G31+G26+G22</f>
        <v>7115447.8404255323</v>
      </c>
      <c r="H65" s="149">
        <f>H62+H56+H41+H31+H26+H22</f>
        <v>2867786.1276595746</v>
      </c>
      <c r="I65" s="245">
        <f>I63+I62+I56+I41+I31+I26+I22</f>
        <v>44000000</v>
      </c>
      <c r="J65" s="246">
        <f>J63+J62+J56+J41+J31+J26+J22</f>
        <v>26400000</v>
      </c>
      <c r="K65" s="247">
        <f>K63+K62+K56+K41+K31+K26+K22</f>
        <v>17600000</v>
      </c>
      <c r="L65" s="205"/>
      <c r="M65" s="26"/>
      <c r="N65" s="48"/>
      <c r="O65" s="193"/>
      <c r="P65" s="95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s="2" customFormat="1" ht="34.5" thickBot="1" x14ac:dyDescent="0.45">
      <c r="A66" s="27"/>
      <c r="B66" s="131"/>
      <c r="C66" s="35"/>
      <c r="D66" s="93" t="s">
        <v>27</v>
      </c>
      <c r="E66" s="32"/>
      <c r="F66" s="150"/>
      <c r="G66" s="150"/>
      <c r="H66" s="150"/>
      <c r="I66" s="213"/>
      <c r="J66" s="211"/>
      <c r="K66" s="212"/>
      <c r="L66" s="84"/>
      <c r="M66" s="22"/>
      <c r="N66" s="49"/>
      <c r="O66" s="193"/>
      <c r="P66" s="95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s="2" customFormat="1" x14ac:dyDescent="0.4">
      <c r="A67" s="63"/>
      <c r="B67" s="133"/>
      <c r="C67" s="36"/>
      <c r="D67" s="94" t="s">
        <v>2</v>
      </c>
      <c r="E67" s="50"/>
      <c r="F67" s="74" t="s">
        <v>16</v>
      </c>
      <c r="G67" s="74" t="s">
        <v>18</v>
      </c>
      <c r="H67" s="74" t="s">
        <v>19</v>
      </c>
      <c r="I67" s="74" t="s">
        <v>23</v>
      </c>
      <c r="J67" s="74"/>
      <c r="K67" s="74"/>
      <c r="M67" s="51"/>
      <c r="N67" s="52"/>
      <c r="O67" s="193"/>
      <c r="P67" s="95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s="2" customFormat="1" x14ac:dyDescent="0.4">
      <c r="A68" s="24"/>
      <c r="B68" s="133"/>
      <c r="C68" s="34"/>
      <c r="D68" s="95"/>
      <c r="E68" s="23"/>
      <c r="F68" s="107"/>
      <c r="G68" s="107"/>
      <c r="H68" s="107"/>
      <c r="I68" s="107"/>
      <c r="J68" s="107"/>
      <c r="K68" s="107"/>
      <c r="L68" s="108"/>
      <c r="M68" s="22"/>
      <c r="N68" s="25"/>
      <c r="O68" s="80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x14ac:dyDescent="0.4">
      <c r="A69" s="24"/>
      <c r="B69" s="133"/>
      <c r="E69" s="23"/>
      <c r="F69" s="107"/>
      <c r="G69" s="107"/>
      <c r="H69" s="107"/>
      <c r="I69" s="107"/>
      <c r="J69" s="107"/>
      <c r="K69" s="107"/>
      <c r="M69" s="22"/>
      <c r="N69" s="25"/>
    </row>
    <row r="70" spans="1:30" x14ac:dyDescent="0.4">
      <c r="A70" s="24"/>
      <c r="B70" s="133"/>
      <c r="E70" s="23"/>
      <c r="F70" s="107"/>
      <c r="G70" s="107"/>
      <c r="H70" s="107"/>
      <c r="I70" s="107"/>
      <c r="J70" s="107"/>
      <c r="K70" s="107"/>
      <c r="M70" s="22"/>
      <c r="N70" s="25"/>
    </row>
    <row r="71" spans="1:30" x14ac:dyDescent="0.4">
      <c r="A71" s="24"/>
      <c r="B71" s="133"/>
      <c r="D71" s="229"/>
      <c r="E71" s="23"/>
      <c r="F71" s="107"/>
      <c r="G71" s="107"/>
      <c r="H71" s="107"/>
      <c r="I71" s="107"/>
      <c r="J71" s="107"/>
      <c r="K71" s="107"/>
      <c r="M71" s="22"/>
      <c r="N71" s="25"/>
    </row>
    <row r="72" spans="1:30" x14ac:dyDescent="0.4">
      <c r="A72" s="16"/>
      <c r="B72" s="134"/>
      <c r="F72" s="107"/>
      <c r="G72" s="107"/>
      <c r="H72" s="107"/>
      <c r="I72" s="107"/>
      <c r="J72" s="107"/>
      <c r="K72" s="107"/>
      <c r="M72" s="15"/>
      <c r="N72" s="17"/>
    </row>
    <row r="73" spans="1:30" x14ac:dyDescent="0.4">
      <c r="A73" s="16"/>
      <c r="B73" s="135"/>
      <c r="F73" s="107"/>
      <c r="G73" s="107"/>
      <c r="H73" s="107"/>
      <c r="I73" s="107"/>
      <c r="J73" s="107"/>
      <c r="K73" s="107"/>
      <c r="M73" s="15"/>
      <c r="N73" s="17"/>
    </row>
    <row r="74" spans="1:30" x14ac:dyDescent="0.4">
      <c r="B74" s="136"/>
      <c r="F74" s="107"/>
      <c r="G74" s="107"/>
      <c r="H74" s="107"/>
      <c r="I74" s="107"/>
      <c r="J74" s="107"/>
      <c r="K74" s="107"/>
    </row>
    <row r="75" spans="1:30" x14ac:dyDescent="0.4">
      <c r="F75" s="107"/>
      <c r="G75" s="107"/>
      <c r="H75" s="107"/>
      <c r="I75" s="107"/>
      <c r="J75" s="107"/>
      <c r="K75" s="107"/>
    </row>
    <row r="76" spans="1:30" x14ac:dyDescent="0.4">
      <c r="F76" s="107"/>
      <c r="G76" s="107"/>
      <c r="H76" s="107"/>
      <c r="I76" s="107"/>
      <c r="J76" s="107"/>
      <c r="K76" s="107"/>
    </row>
    <row r="77" spans="1:30" s="2" customFormat="1" x14ac:dyDescent="0.4">
      <c r="A77" s="1"/>
      <c r="B77" s="137"/>
      <c r="C77" s="34"/>
      <c r="D77" s="95"/>
      <c r="E77" s="11"/>
      <c r="F77" s="107"/>
      <c r="G77" s="107"/>
      <c r="H77" s="107"/>
      <c r="I77" s="107"/>
      <c r="J77" s="107"/>
      <c r="K77" s="107"/>
      <c r="L77" s="108"/>
      <c r="M77" s="3"/>
      <c r="N77" s="4"/>
      <c r="O77" s="80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x14ac:dyDescent="0.4">
      <c r="F78" s="107"/>
      <c r="G78" s="107"/>
      <c r="H78" s="107"/>
      <c r="I78" s="107"/>
      <c r="J78" s="107"/>
      <c r="K78" s="107"/>
    </row>
    <row r="79" spans="1:30" x14ac:dyDescent="0.4">
      <c r="F79" s="107"/>
      <c r="G79" s="107"/>
      <c r="H79" s="107"/>
      <c r="I79" s="107"/>
      <c r="J79" s="107"/>
      <c r="K79" s="107"/>
    </row>
    <row r="80" spans="1:30" x14ac:dyDescent="0.4">
      <c r="F80" s="107"/>
      <c r="G80" s="107"/>
      <c r="H80" s="107"/>
      <c r="I80" s="107"/>
      <c r="J80" s="107"/>
      <c r="K80" s="107"/>
    </row>
    <row r="81" spans="6:11" x14ac:dyDescent="0.4">
      <c r="F81" s="107"/>
      <c r="G81" s="107"/>
      <c r="H81" s="107"/>
      <c r="I81" s="107"/>
      <c r="J81" s="107"/>
      <c r="K81" s="107"/>
    </row>
    <row r="82" spans="6:11" x14ac:dyDescent="0.4">
      <c r="F82" s="107"/>
      <c r="G82" s="107"/>
      <c r="H82" s="107"/>
      <c r="I82" s="107"/>
      <c r="J82" s="107"/>
      <c r="K82" s="107"/>
    </row>
    <row r="83" spans="6:11" x14ac:dyDescent="0.4">
      <c r="F83" s="107"/>
      <c r="G83" s="107"/>
      <c r="H83" s="107"/>
      <c r="I83" s="107"/>
      <c r="J83" s="107"/>
      <c r="K83" s="107"/>
    </row>
    <row r="84" spans="6:11" x14ac:dyDescent="0.4">
      <c r="F84" s="107"/>
      <c r="G84" s="107"/>
      <c r="H84" s="107"/>
      <c r="I84" s="107"/>
      <c r="J84" s="107"/>
      <c r="K84" s="107"/>
    </row>
    <row r="85" spans="6:11" x14ac:dyDescent="0.4">
      <c r="F85" s="107"/>
      <c r="G85" s="107"/>
      <c r="H85" s="107"/>
      <c r="I85" s="107"/>
      <c r="J85" s="107"/>
      <c r="K85" s="107"/>
    </row>
    <row r="86" spans="6:11" x14ac:dyDescent="0.4">
      <c r="F86" s="107"/>
      <c r="G86" s="107"/>
      <c r="H86" s="107"/>
      <c r="I86" s="107"/>
      <c r="J86" s="107"/>
      <c r="K86" s="107"/>
    </row>
  </sheetData>
  <mergeCells count="20">
    <mergeCell ref="C63:D63"/>
    <mergeCell ref="E3:E4"/>
    <mergeCell ref="C41:D41"/>
    <mergeCell ref="C56:D56"/>
    <mergeCell ref="C62:D62"/>
    <mergeCell ref="E42:G42"/>
    <mergeCell ref="A42:D42"/>
    <mergeCell ref="A32:D32"/>
    <mergeCell ref="N3:N4"/>
    <mergeCell ref="O3:O4"/>
    <mergeCell ref="M3:M4"/>
    <mergeCell ref="C31:D31"/>
    <mergeCell ref="C22:D22"/>
    <mergeCell ref="C26:D26"/>
    <mergeCell ref="A27:D27"/>
    <mergeCell ref="J2:K2"/>
    <mergeCell ref="A1:C2"/>
    <mergeCell ref="C3:C4"/>
    <mergeCell ref="A6:A21"/>
    <mergeCell ref="D3:D4"/>
  </mergeCells>
  <phoneticPr fontId="0" type="noConversion"/>
  <printOptions horizontalCentered="1"/>
  <pageMargins left="0.11811023622047245" right="0.11811023622047245" top="0.35433070866141736" bottom="0.23622047244094491" header="0.23622047244094491" footer="0.19685039370078741"/>
  <pageSetup paperSize="9" scale="30" firstPageNumber="0" orientation="landscape" horizontalDpi="300" verticalDpi="300" r:id="rId1"/>
  <headerFooter alignWithMargins="0"/>
  <rowBreaks count="1" manualBreakCount="1">
    <brk id="33" min="1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17"/>
  <sheetViews>
    <sheetView topLeftCell="B1" workbookViewId="0">
      <selection activeCell="C24" sqref="C24"/>
    </sheetView>
  </sheetViews>
  <sheetFormatPr defaultRowHeight="12.75" x14ac:dyDescent="0.2"/>
  <cols>
    <col min="3" max="3" width="33" customWidth="1"/>
    <col min="4" max="4" width="29.85546875" customWidth="1"/>
    <col min="5" max="5" width="21.140625" customWidth="1"/>
    <col min="6" max="6" width="14.28515625" customWidth="1"/>
    <col min="7" max="7" width="25.5703125" customWidth="1"/>
  </cols>
  <sheetData>
    <row r="3" spans="3:7" ht="13.5" thickBot="1" x14ac:dyDescent="0.25">
      <c r="C3" s="222" t="s">
        <v>102</v>
      </c>
    </row>
    <row r="4" spans="3:7" ht="13.5" thickBot="1" x14ac:dyDescent="0.25">
      <c r="C4" s="223" t="s">
        <v>103</v>
      </c>
      <c r="D4" s="224" t="s">
        <v>93</v>
      </c>
      <c r="E4" s="224" t="s">
        <v>104</v>
      </c>
      <c r="F4" s="224" t="s">
        <v>105</v>
      </c>
      <c r="G4" s="224" t="s">
        <v>106</v>
      </c>
    </row>
    <row r="5" spans="3:7" ht="13.5" thickBot="1" x14ac:dyDescent="0.25">
      <c r="C5" s="225" t="s">
        <v>107</v>
      </c>
      <c r="D5" s="230">
        <v>3.61</v>
      </c>
      <c r="E5" s="230">
        <f t="shared" ref="E5:E13" si="0">F5-D5</f>
        <v>0</v>
      </c>
      <c r="F5" s="230">
        <v>3.61</v>
      </c>
      <c r="G5" s="234">
        <f>F5*100/F15</f>
        <v>8.204545454545455</v>
      </c>
    </row>
    <row r="6" spans="3:7" ht="13.5" thickBot="1" x14ac:dyDescent="0.25">
      <c r="C6" s="225" t="s">
        <v>108</v>
      </c>
      <c r="D6" s="230">
        <f>D7+D8+D9+D10+D11</f>
        <v>21.28</v>
      </c>
      <c r="E6" s="230">
        <f t="shared" si="0"/>
        <v>17.509999999999998</v>
      </c>
      <c r="F6" s="230">
        <f>F7+F8+F9+F10+F11</f>
        <v>38.79</v>
      </c>
      <c r="G6" s="235">
        <f>G7+G8+G9+G10+G11</f>
        <v>88.159090909090907</v>
      </c>
    </row>
    <row r="7" spans="3:7" ht="13.5" thickBot="1" x14ac:dyDescent="0.25">
      <c r="C7" s="226" t="s">
        <v>109</v>
      </c>
      <c r="D7" s="231">
        <v>7.83</v>
      </c>
      <c r="E7" s="231">
        <f t="shared" si="0"/>
        <v>6.0600000000000005</v>
      </c>
      <c r="F7" s="231">
        <v>13.89</v>
      </c>
      <c r="G7" s="236">
        <f>F7*100/F15</f>
        <v>31.568181818181817</v>
      </c>
    </row>
    <row r="8" spans="3:7" ht="13.5" thickBot="1" x14ac:dyDescent="0.25">
      <c r="C8" s="226" t="s">
        <v>110</v>
      </c>
      <c r="D8" s="231">
        <v>1.92</v>
      </c>
      <c r="E8" s="231">
        <f t="shared" si="0"/>
        <v>1.2800000000000002</v>
      </c>
      <c r="F8" s="231">
        <v>3.2</v>
      </c>
      <c r="G8" s="236">
        <f>F8*100/F15</f>
        <v>7.2727272727272725</v>
      </c>
    </row>
    <row r="9" spans="3:7" ht="13.5" thickBot="1" x14ac:dyDescent="0.25">
      <c r="C9" s="226" t="s">
        <v>111</v>
      </c>
      <c r="D9" s="231">
        <v>2.21</v>
      </c>
      <c r="E9" s="231">
        <f t="shared" si="0"/>
        <v>3.1399999999999997</v>
      </c>
      <c r="F9" s="231">
        <v>5.35</v>
      </c>
      <c r="G9" s="236">
        <f>F9*100/F15</f>
        <v>12.159090909090908</v>
      </c>
    </row>
    <row r="10" spans="3:7" ht="13.5" thickBot="1" x14ac:dyDescent="0.25">
      <c r="C10" s="226" t="s">
        <v>112</v>
      </c>
      <c r="D10" s="231">
        <v>5.19</v>
      </c>
      <c r="E10" s="231">
        <f t="shared" si="0"/>
        <v>4.28</v>
      </c>
      <c r="F10" s="231">
        <v>9.4700000000000006</v>
      </c>
      <c r="G10" s="236">
        <f>F10*100/F15</f>
        <v>21.522727272727277</v>
      </c>
    </row>
    <row r="11" spans="3:7" ht="13.5" thickBot="1" x14ac:dyDescent="0.25">
      <c r="C11" s="226" t="s">
        <v>113</v>
      </c>
      <c r="D11" s="231">
        <v>4.13</v>
      </c>
      <c r="E11" s="231">
        <f t="shared" si="0"/>
        <v>2.75</v>
      </c>
      <c r="F11" s="231">
        <v>6.88</v>
      </c>
      <c r="G11" s="236">
        <f>F11*100/F15</f>
        <v>15.636363636363637</v>
      </c>
    </row>
    <row r="12" spans="3:7" ht="26.25" thickBot="1" x14ac:dyDescent="0.25">
      <c r="C12" s="225" t="s">
        <v>114</v>
      </c>
      <c r="D12" s="230">
        <v>1.39</v>
      </c>
      <c r="E12" s="230">
        <f t="shared" si="0"/>
        <v>0</v>
      </c>
      <c r="F12" s="230">
        <v>1.39</v>
      </c>
      <c r="G12" s="234">
        <f>F12*100/F15</f>
        <v>3.1590909090909092</v>
      </c>
    </row>
    <row r="13" spans="3:7" ht="13.5" thickBot="1" x14ac:dyDescent="0.25">
      <c r="C13" s="225" t="s">
        <v>117</v>
      </c>
      <c r="D13" s="230">
        <v>0.12</v>
      </c>
      <c r="E13" s="230">
        <f t="shared" si="0"/>
        <v>0.09</v>
      </c>
      <c r="F13" s="230">
        <v>0.21</v>
      </c>
      <c r="G13" s="234">
        <f>F13*100/F15</f>
        <v>0.47727272727272729</v>
      </c>
    </row>
    <row r="14" spans="3:7" ht="13.5" thickBot="1" x14ac:dyDescent="0.25">
      <c r="C14" s="225" t="s">
        <v>118</v>
      </c>
      <c r="D14" s="230">
        <v>0</v>
      </c>
      <c r="E14" s="230">
        <v>0</v>
      </c>
      <c r="F14" s="230">
        <v>0</v>
      </c>
      <c r="G14" s="234">
        <v>0</v>
      </c>
    </row>
    <row r="15" spans="3:7" ht="13.5" thickBot="1" x14ac:dyDescent="0.25">
      <c r="C15" s="227" t="s">
        <v>105</v>
      </c>
      <c r="D15" s="232">
        <f>D14+D13+D6+D5+D12</f>
        <v>26.400000000000002</v>
      </c>
      <c r="E15" s="232">
        <f>E13+E12+E6+E5</f>
        <v>17.599999999999998</v>
      </c>
      <c r="F15" s="232">
        <f>F14+F13+F12+F6+F5</f>
        <v>44</v>
      </c>
      <c r="G15" s="237">
        <f>G14+G13+G12+G6+G5</f>
        <v>100</v>
      </c>
    </row>
    <row r="16" spans="3:7" ht="13.5" thickBot="1" x14ac:dyDescent="0.25">
      <c r="C16" s="227" t="s">
        <v>115</v>
      </c>
      <c r="D16" s="232">
        <v>60</v>
      </c>
      <c r="E16" s="232">
        <v>40</v>
      </c>
      <c r="F16" s="232">
        <v>100</v>
      </c>
      <c r="G16" s="233"/>
    </row>
    <row r="17" spans="3:3" ht="15.75" x14ac:dyDescent="0.2">
      <c r="C17" s="228" t="s">
        <v>116</v>
      </c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A512FE6C99E1604AB942AF4C6958596F" ma:contentTypeVersion="0" ma:contentTypeDescription="A content type to manage public (operations) IDB documents" ma:contentTypeScope="" ma:versionID="28823f9c270dddaaee6c6c4ffdddbad0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d313c5b03f50677e08b791a98de73599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4f5b06c0-f351-4ec4-ba3e-eabde8538985}" ma:internalName="TaxCatchAll" ma:showField="CatchAllData" ma:web="45937d2a-35eb-42bb-b6ac-38e255243b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4f5b06c0-f351-4ec4-ba3e-eabde8538985}" ma:internalName="TaxCatchAllLabel" ma:readOnly="true" ma:showField="CatchAllDataLabel" ma:web="45937d2a-35eb-42bb-b6ac-38e255243b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/>
</file>

<file path=customXml/item4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Document_x0020_Type xmlns="9c571b2f-e523-4ab2-ba2e-09e151a03ef4" xsi:nil="true"/>
    <Abstract xmlns="9c571b2f-e523-4ab2-ba2e-09e151a03ef4" xsi:nil="true"/>
    <Disclosure_x0020_Activity xmlns="9c571b2f-e523-4ab2-ba2e-09e151a03ef4">Loan Proposal</Disclosure_x0020_Activity>
    <Key_x0020_Document xmlns="9c571b2f-e523-4ab2-ba2e-09e151a03ef4">false</Key_x0020_Document>
    <Division_x0020_or_x0020_Unit xmlns="9c571b2f-e523-4ab2-ba2e-09e151a03ef4">INE/RND</Division_x0020_or_x0020_Unit>
    <Other_x0020_Author xmlns="9c571b2f-e523-4ab2-ba2e-09e151a03ef4" xsi:nil="true"/>
    <Region xmlns="9c571b2f-e523-4ab2-ba2e-09e151a03ef4" xsi:nil="true"/>
    <IDBDocs_x0020_Number xmlns="9c571b2f-e523-4ab2-ba2e-09e151a03ef4">37339709</IDBDocs_x0020_Number>
    <Document_x0020_Author xmlns="9c571b2f-e523-4ab2-ba2e-09e151a03ef4">Moreda Mora, Adela</Document_x0020_Author>
    <Publication_x0020_Type xmlns="9c571b2f-e523-4ab2-ba2e-09e151a03ef4" xsi:nil="true"/>
    <Operation_x0020_Type xmlns="9c571b2f-e523-4ab2-ba2e-09e151a03ef4" xsi:nil="true"/>
    <TaxCatchAll xmlns="9c571b2f-e523-4ab2-ba2e-09e151a03ef4">
      <Value>17</Value>
      <Value>11</Value>
    </TaxCatchAll>
    <Fiscal_x0020_Year_x0020_IDB xmlns="9c571b2f-e523-4ab2-ba2e-09e151a03ef4">2012</Fiscal_x0020_Year_x0020_IDB>
    <Issue_x0020_Dat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Project_x0020_Number xmlns="9c571b2f-e523-4ab2-ba2e-09e151a03ef4">BR-L1243</Project_x0020_Number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Profile (PP)</TermName>
          <TermId xmlns="http://schemas.microsoft.com/office/infopath/2007/PartnerControls">ac5f0c28-f2f6-431c-8d05-62f851b6a822</TermId>
        </TermInfo>
      </Terms>
    </o5138a91267540169645e33d09c9ddc6>
    <Package_x0020_Code xmlns="9c571b2f-e523-4ab2-ba2e-09e151a03ef4" xsi:nil="true"/>
    <Migration_x0020_Info xmlns="9c571b2f-e523-4ab2-ba2e-09e151a03ef4">&lt;Data&gt;&lt;APPLICATION&gt;MS EXCEL&lt;/APPLICATION&gt;&lt;USER_STAGE&gt;Loan Proposal&lt;/USER_STAGE&gt;&lt;PD_OBJ_TYPE&gt;0&lt;/PD_OBJ_TYPE&gt;&lt;MAKERECORD&gt;N&lt;/MAKERECORD&gt;&lt;PD_FILEPT_NO&gt;PO-BR-L1243-Plan&lt;/PD_FILEPT_NO&gt;&lt;/Data&gt;</Migration_x0020_Info>
    <Approval_x0020_Number xmlns="9c571b2f-e523-4ab2-ba2e-09e151a03ef4" xsi:nil="true"/>
    <Access_x0020_to_x0020_Information_x00a0_Policy xmlns="9c571b2f-e523-4ab2-ba2e-09e151a03ef4">Public</Access_x0020_to_x0020_Information_x00a0_Policy>
    <Business_x0020_Area xmlns="9c571b2f-e523-4ab2-ba2e-09e151a03ef4" xsi:nil="true"/>
    <SISCOR_x0020_Number xmlns="9c571b2f-e523-4ab2-ba2e-09e151a03ef4" xsi:nil="true"/>
    <Webtopic xmlns="9c571b2f-e523-4ab2-ba2e-09e151a03ef4">PA-ECO</Webtopic>
    <Identifier xmlns="9c571b2f-e523-4ab2-ba2e-09e151a03ef4">Link-PIC TECFILE</Identifier>
    <Publishing_x0020_House xmlns="9c571b2f-e523-4ab2-ba2e-09e151a03ef4" xsi:nil="true"/>
    <Document_x0020_Language_x0020_IDB xmlns="9c571b2f-e523-4ab2-ba2e-09e151a03ef4">Spanish</Document_x0020_Language_x0020_IDB>
    <KP_x0020_Topics xmlns="9c571b2f-e523-4ab2-ba2e-09e151a03ef4" xsi:nil="true"/>
    <Phase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Preparation, Planning and Design</TermName>
          <TermId xmlns="http://schemas.microsoft.com/office/infopath/2007/PartnerControls">29ca0c72-1fc4-435f-a09c-28585cb5eac9</TermId>
        </TermInfo>
      </Terms>
    </fd0e48b6a66848a9885f717e5bbf40c4>
    <e559ffcc31d34167856647188be35015 xmlns="9c571b2f-e523-4ab2-ba2e-09e151a03ef4">
      <Terms xmlns="http://schemas.microsoft.com/office/infopath/2007/PartnerControls"/>
    </e559ffcc31d34167856647188be35015>
    <c456731dbc904a5fb605ec556c33e883 xmlns="9c571b2f-e523-4ab2-ba2e-09e151a03ef4">
      <Terms xmlns="http://schemas.microsoft.com/office/infopath/2007/PartnerControls"/>
    </c456731dbc904a5fb605ec556c33e883>
    <Editor1 xmlns="9c571b2f-e523-4ab2-ba2e-09e151a03ef4" xsi:nil="true"/>
    <j8b96605ee2f4c4e988849e658583fee xmlns="9c571b2f-e523-4ab2-ba2e-09e151a03ef4">
      <Terms xmlns="http://schemas.microsoft.com/office/infopath/2007/PartnerControls"/>
    </j8b96605ee2f4c4e988849e658583fee>
  </documentManagement>
</p:properties>
</file>

<file path=customXml/itemProps1.xml><?xml version="1.0" encoding="utf-8"?>
<ds:datastoreItem xmlns:ds="http://schemas.openxmlformats.org/officeDocument/2006/customXml" ds:itemID="{F95ED893-2715-4F7E-82CC-86DEE8A67BE7}"/>
</file>

<file path=customXml/itemProps2.xml><?xml version="1.0" encoding="utf-8"?>
<ds:datastoreItem xmlns:ds="http://schemas.openxmlformats.org/officeDocument/2006/customXml" ds:itemID="{10582EC8-F45B-4E15-AFCC-2A6CE09519E5}"/>
</file>

<file path=customXml/itemProps3.xml><?xml version="1.0" encoding="utf-8"?>
<ds:datastoreItem xmlns:ds="http://schemas.openxmlformats.org/officeDocument/2006/customXml" ds:itemID="{412AA348-F7F4-4D33-881D-EBF04A66E416}"/>
</file>

<file path=customXml/itemProps4.xml><?xml version="1.0" encoding="utf-8"?>
<ds:datastoreItem xmlns:ds="http://schemas.openxmlformats.org/officeDocument/2006/customXml" ds:itemID="{3C5CE4C0-8711-403D-BE52-56B2815EB7B5}"/>
</file>

<file path=customXml/itemProps5.xml><?xml version="1.0" encoding="utf-8"?>
<ds:datastoreItem xmlns:ds="http://schemas.openxmlformats.org/officeDocument/2006/customXml" ds:itemID="{78EB2CF4-40D2-45C1-AD2B-704123038502}"/>
</file>

<file path=docProps/app.xml><?xml version="1.0" encoding="utf-8"?>
<Properties xmlns="http://schemas.openxmlformats.org/officeDocument/2006/extended-properties" xmlns:vt="http://schemas.openxmlformats.org/officeDocument/2006/docPropsVTypes">
  <TotalTime>551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QUADRO DE CUSTOS</vt:lpstr>
      <vt:lpstr>MATRIZ CONSOLIDADA</vt:lpstr>
      <vt:lpstr>Matriz POD</vt:lpstr>
      <vt:lpstr>'MATRIZ CONSOLIDADA'!Print_Area</vt:lpstr>
      <vt:lpstr>'QUADRO DE CUSTOS'!Print_Area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BR-L1243 - LP - Matriz de Inversiones</dc:title>
  <dc:creator>Microsoft Corporation</dc:creator>
  <cp:lastModifiedBy>Inter-American Development Bank</cp:lastModifiedBy>
  <cp:revision>45</cp:revision>
  <cp:lastPrinted>2012-10-25T15:22:15Z</cp:lastPrinted>
  <dcterms:created xsi:type="dcterms:W3CDTF">1996-10-14T23:33:28Z</dcterms:created>
  <dcterms:modified xsi:type="dcterms:W3CDTF">2013-10-09T17:52:35Z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TaxKeyword">
    <vt:lpwstr/>
  </property>
  <property fmtid="{D5CDD505-2E9C-101B-9397-08002B2CF9AE}" pid="4" name="Sub_x002d_Sector">
    <vt:lpwstr/>
  </property>
  <property fmtid="{D5CDD505-2E9C-101B-9397-08002B2CF9AE}" pid="5" name="ContentTypeId">
    <vt:lpwstr>0x01010046CF21643EE8D14686A648AA6DAD089200A512FE6C99E1604AB942AF4C6958596F</vt:lpwstr>
  </property>
  <property fmtid="{D5CDD505-2E9C-101B-9397-08002B2CF9AE}" pid="6" name="TaxKeywordTaxHTField">
    <vt:lpwstr/>
  </property>
  <property fmtid="{D5CDD505-2E9C-101B-9397-08002B2CF9AE}" pid="7" name="Series Operations IDB">
    <vt:lpwstr>17;#Project Profile (PP)|ac5f0c28-f2f6-431c-8d05-62f851b6a822</vt:lpwstr>
  </property>
  <property fmtid="{D5CDD505-2E9C-101B-9397-08002B2CF9AE}" pid="8" name="Sub-Sector">
    <vt:lpwstr/>
  </property>
  <property fmtid="{D5CDD505-2E9C-101B-9397-08002B2CF9AE}" pid="9" name="Country">
    <vt:lpwstr/>
  </property>
  <property fmtid="{D5CDD505-2E9C-101B-9397-08002B2CF9AE}" pid="10" name="Fund IDB">
    <vt:lpwstr/>
  </property>
  <property fmtid="{D5CDD505-2E9C-101B-9397-08002B2CF9AE}" pid="11" name="Series_x0020_Operations_x0020_IDB">
    <vt:lpwstr>17;#Project Profile (PP)|ac5f0c28-f2f6-431c-8d05-62f851b6a822</vt:lpwstr>
  </property>
  <property fmtid="{D5CDD505-2E9C-101B-9397-08002B2CF9AE}" pid="12" name="To:">
    <vt:lpwstr/>
  </property>
  <property fmtid="{D5CDD505-2E9C-101B-9397-08002B2CF9AE}" pid="13" name="From:">
    <vt:lpwstr/>
  </property>
  <property fmtid="{D5CDD505-2E9C-101B-9397-08002B2CF9AE}" pid="14" name="Sector IDB">
    <vt:lpwstr/>
  </property>
  <property fmtid="{D5CDD505-2E9C-101B-9397-08002B2CF9AE}" pid="15" name="Function Operations IDB">
    <vt:lpwstr>11;#Project Preparation, Planning and Design|29ca0c72-1fc4-435f-a09c-28585cb5eac9</vt:lpwstr>
  </property>
</Properties>
</file>