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245"/>
  </bookViews>
  <sheets>
    <sheet name="PROYECCION EJECUCIÓN POR COMP" sheetId="1" r:id="rId1"/>
  </sheets>
  <definedNames>
    <definedName name="_xlnm.Print_Area" localSheetId="0">'PROYECCION EJECUCIÓN POR COMP'!$A$1:$J$78</definedName>
    <definedName name="_xlnm.Print_Titles" localSheetId="0">'PROYECCION EJECUCIÓN POR COMP'!$1:$6</definedName>
  </definedNames>
  <calcPr calcId="145621"/>
</workbook>
</file>

<file path=xl/calcChain.xml><?xml version="1.0" encoding="utf-8"?>
<calcChain xmlns="http://schemas.openxmlformats.org/spreadsheetml/2006/main">
  <c r="E49" i="1" l="1"/>
  <c r="E76" i="1" s="1"/>
  <c r="F49" i="1"/>
  <c r="G49" i="1"/>
  <c r="H49" i="1"/>
  <c r="I49" i="1"/>
  <c r="I76" i="1" s="1"/>
  <c r="I75" i="1" s="1"/>
  <c r="E50" i="1"/>
  <c r="F50" i="1"/>
  <c r="G50" i="1"/>
  <c r="H50" i="1"/>
  <c r="H77" i="1" s="1"/>
  <c r="I50" i="1"/>
  <c r="F48" i="1"/>
  <c r="G48" i="1"/>
  <c r="H48" i="1"/>
  <c r="I48" i="1"/>
  <c r="E48" i="1"/>
  <c r="F42" i="1"/>
  <c r="G42" i="1"/>
  <c r="H42" i="1"/>
  <c r="I42" i="1"/>
  <c r="E42" i="1"/>
  <c r="F45" i="1"/>
  <c r="G45" i="1"/>
  <c r="H45" i="1"/>
  <c r="I45" i="1"/>
  <c r="E45" i="1"/>
  <c r="J48" i="1"/>
  <c r="L45" i="1"/>
  <c r="J45" i="1"/>
  <c r="L42" i="1" s="1"/>
  <c r="J42" i="1"/>
  <c r="L44" i="1"/>
  <c r="L43" i="1"/>
  <c r="F39" i="1"/>
  <c r="G39" i="1"/>
  <c r="H39" i="1"/>
  <c r="I39" i="1"/>
  <c r="F40" i="1"/>
  <c r="G40" i="1"/>
  <c r="H40" i="1"/>
  <c r="I40" i="1"/>
  <c r="F38" i="1"/>
  <c r="G38" i="1"/>
  <c r="H38" i="1"/>
  <c r="I38" i="1"/>
  <c r="E39" i="1"/>
  <c r="E38" i="1" s="1"/>
  <c r="F76" i="1"/>
  <c r="F75" i="1" s="1"/>
  <c r="G76" i="1"/>
  <c r="G75" i="1" s="1"/>
  <c r="H76" i="1"/>
  <c r="E77" i="1"/>
  <c r="F77" i="1"/>
  <c r="G77" i="1"/>
  <c r="I77" i="1"/>
  <c r="G37" i="1"/>
  <c r="G36" i="1"/>
  <c r="E40" i="1"/>
  <c r="J35" i="1"/>
  <c r="E73" i="1"/>
  <c r="J73" i="1" s="1"/>
  <c r="F73" i="1"/>
  <c r="G73" i="1"/>
  <c r="H73" i="1"/>
  <c r="I73" i="1"/>
  <c r="E74" i="1"/>
  <c r="F74" i="1"/>
  <c r="G74" i="1"/>
  <c r="H74" i="1"/>
  <c r="I74" i="1"/>
  <c r="F72" i="1"/>
  <c r="G72" i="1"/>
  <c r="H72" i="1"/>
  <c r="I72" i="1"/>
  <c r="E72" i="1"/>
  <c r="F61" i="1"/>
  <c r="G61" i="1"/>
  <c r="H61" i="1"/>
  <c r="I61" i="1"/>
  <c r="E61" i="1"/>
  <c r="J61" i="1" s="1"/>
  <c r="F69" i="1"/>
  <c r="G69" i="1"/>
  <c r="H69" i="1"/>
  <c r="I69" i="1"/>
  <c r="E69" i="1"/>
  <c r="J69" i="1" s="1"/>
  <c r="J65" i="1"/>
  <c r="E63" i="1"/>
  <c r="J63" i="1" s="1"/>
  <c r="J70" i="1"/>
  <c r="G70" i="1"/>
  <c r="I71" i="1"/>
  <c r="J71" i="1" s="1"/>
  <c r="G71" i="1"/>
  <c r="I62" i="1"/>
  <c r="H62" i="1"/>
  <c r="G62" i="1"/>
  <c r="F62" i="1"/>
  <c r="E62" i="1"/>
  <c r="F65" i="1"/>
  <c r="G65" i="1"/>
  <c r="H65" i="1"/>
  <c r="I65" i="1"/>
  <c r="E65" i="1"/>
  <c r="I66" i="1"/>
  <c r="H66" i="1"/>
  <c r="G66" i="1"/>
  <c r="F66" i="1"/>
  <c r="E66" i="1"/>
  <c r="I67" i="1"/>
  <c r="H67" i="1"/>
  <c r="G67" i="1"/>
  <c r="F67" i="1"/>
  <c r="E67" i="1"/>
  <c r="J76" i="1" l="1"/>
  <c r="E75" i="1"/>
  <c r="H75" i="1"/>
  <c r="J77" i="1"/>
  <c r="J38" i="1"/>
  <c r="J75" i="1"/>
  <c r="J40" i="1"/>
  <c r="J39" i="1"/>
  <c r="J74" i="1"/>
  <c r="J62" i="1"/>
  <c r="J66" i="1"/>
  <c r="J67" i="1"/>
  <c r="J72" i="1" l="1"/>
  <c r="J50" i="1" l="1"/>
  <c r="J49" i="1"/>
  <c r="G47" i="1"/>
  <c r="I47" i="1"/>
  <c r="F44" i="1"/>
  <c r="J44" i="1" s="1"/>
  <c r="H43" i="1"/>
  <c r="J43" i="1" s="1"/>
  <c r="J46" i="1"/>
  <c r="J47" i="1" l="1"/>
</calcChain>
</file>

<file path=xl/sharedStrings.xml><?xml version="1.0" encoding="utf-8"?>
<sst xmlns="http://schemas.openxmlformats.org/spreadsheetml/2006/main" count="110" uniqueCount="46">
  <si>
    <t xml:space="preserve">PROGRAMA DE INVERSIONES MUNICIPALES ARL-1148  </t>
  </si>
  <si>
    <t>CONSOLIDADO DEL PLAN OPERATIVO ANUAL</t>
  </si>
  <si>
    <t>CRONOGRAMA DE EJECUCIÓN PRESUPUESTARIA POR COMPONENTE Y FUENTE DE FINANCIAMIENTO (ORIGEN Y APLICACIÓN DE FONDOS EN DÓLARES)</t>
  </si>
  <si>
    <t>Componente  - Aplicación de fondos</t>
  </si>
  <si>
    <t>Origen de fondos</t>
  </si>
  <si>
    <t>%</t>
  </si>
  <si>
    <t>AÑO I</t>
  </si>
  <si>
    <t>AÑO II</t>
  </si>
  <si>
    <t>AÑO III</t>
  </si>
  <si>
    <t>AÑO IV</t>
  </si>
  <si>
    <t>AÑO V</t>
  </si>
  <si>
    <t>Total</t>
  </si>
  <si>
    <t>COMPONENTE 1: INVERSIONES MUNICIPALES // SUBCOMPONENTE 1.1: OBRAS MULTIPLES (*)</t>
  </si>
  <si>
    <t>DESAGÜES PLUVIALES DE LA CIUDAD DE SALTA. PROVINCIA DE SALTA. PLAZO: 9 MESES</t>
  </si>
  <si>
    <t>Financiamiento Externo</t>
  </si>
  <si>
    <t>Contraparte local</t>
  </si>
  <si>
    <t>PAVIMENTO URBANO EN LA CIUDAD DE VILLA BERTHET. PROVINCIA DEL CHACO. PLAZO: 12 MESES</t>
  </si>
  <si>
    <t>PAVIMENTACIÓN URBANA EN LA CIUDAD DE CORRIENTES (MODULOS I, II, III y IV). PROVINCIA DE CORRIENTES. PLAZO: 15  MESES</t>
  </si>
  <si>
    <t>POLIDEPORTIVO EN LA LOCALIDAD DE VALLE VIEJO. PROVINCIA DE CATAMARCA. PLAZO: 12 MESES</t>
  </si>
  <si>
    <t>RED DE CLOACAS EN LAS LOCALIDADES DE FRAY LUIS BELTRAN Y RODEO DEL MEDIO, MAIPÚ. PROVINCIA DE MENDOZA. PLAZO: 12 MESES</t>
  </si>
  <si>
    <t>MEJORAMIENTO DEL SISTEMA DE ALUMBRADO PúBLICO DE LA LOCALIDAD DE COLONIA BENITEZ. PROVINCIA DEL CHACO. PLAZO: 12 MESES</t>
  </si>
  <si>
    <t>PAVIMENTO URBANO EN LA LOCALIDAD DE PAMPA DEL INDIO. PROVINCIA DEL CHACO. PLAZO: 10 MESES</t>
  </si>
  <si>
    <t>PAVIMENTACION DE LA AVDA. 28 DE JUNIO Y AVDA. JUAN B. CABRAL DE LA CIUDAD DE FORMOSA. PROVINCIA DE FORMOSA. PLAZO: 16 MESES</t>
  </si>
  <si>
    <t>ESTACION TERMINAL DE OMNIBUS EN LA CIUDAD DE FRIAS. PROVINCIA DE SANTIAGO DEL ESTERO. PLAZO: 20 MESES</t>
  </si>
  <si>
    <t>PROYECTOS OBRAS VARIAS</t>
  </si>
  <si>
    <t>SUBTOTAL SUBCOMPONENTE 1.1</t>
  </si>
  <si>
    <t>COMPONENTE 1: INVERSIONES MUNICIPALES // SUBCOMPONENTE 1.2: PREINVERSION E INSPECCIÓN DE OBRAS</t>
  </si>
  <si>
    <t xml:space="preserve">CONSULTORÍAS PARA PREINVERSIÓN </t>
  </si>
  <si>
    <t>CONSULTORÍAS INSPECCIÓN DE OBRAS</t>
  </si>
  <si>
    <t>SUBTOTAL COMPONENTE 1: INVERSIONES MUNICIPALES</t>
  </si>
  <si>
    <t>COMPONENTE 2: GESTIÓN DEL PROGRAMA // SUBCOMPONENTE 2.1: COORDINACIÓN DEL PROGRAMA</t>
  </si>
  <si>
    <t>CONSULTORES DE LA UEC</t>
  </si>
  <si>
    <t>GASTOS OPERATIVOS</t>
  </si>
  <si>
    <t>BIENES INFORMÁTICOS</t>
  </si>
  <si>
    <t>SUBTOTAL SUBCOMPONENTE 2.1</t>
  </si>
  <si>
    <t>COMPONENTE 2: GESTIÓN DEL PROGRAMA // SUBCOMPONENTE 2.2: GASTOS DE AUDITORÍA</t>
  </si>
  <si>
    <t>AUDITORIA EXTERNA DEL PROGRAMA</t>
  </si>
  <si>
    <t>COMPONENTE 2: GESTIÓN DEL PROGRAMA // SUBCOMPONENTE 2.3: SEGUIMIENTO Y EVALUACIÓN DEL PROGRAMA</t>
  </si>
  <si>
    <t>CONSULTORÍAS PARA SEGUIMIENTO Y EVALUACION</t>
  </si>
  <si>
    <t>SUBTOTAL COMPONENTE 2: GESTIÓN DEL PROGRAMA</t>
  </si>
  <si>
    <t xml:space="preserve">TOTAL DEL PROGRAMA </t>
  </si>
  <si>
    <t>(*INCLUYE REDERTER.DE PRECIOS Y POTENCIALES AMPLIACIONES Y/O MODIFICACIONES DE PRECIOS)</t>
  </si>
  <si>
    <t>1) Los desembolsos de la UEC fueron estimados en base a los costos de la Unidad Ejecutora desde el año 2006 con financiamiento del BIRF</t>
  </si>
  <si>
    <t>2) Los desembolsos de referidos a los gastos opertivos y de bienes informáticos fueron estimados en base a los costos de la Unidad Ejecutora desde el año 2006 con financiamiento del BIRF</t>
  </si>
  <si>
    <t>3) Los desembolsos de la Auditoría Externa se han previstos en el caso que la AGN no realice la misma y fueron estimados en base a los últimos contratos que otras Unidades Ejecutoras de la UCPyPFE han realizado.</t>
  </si>
  <si>
    <t>4) Los desembolsos de Consultorías para seguimiento y evaluación fueron estimados en base a los últimos contratos que otras Unidades Ejecutoras de la UCPyPFE han realizado.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</si>
</sst>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ang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ill="0" applyBorder="0" applyAlignment="0" applyProtection="0"/>
  </cellStyleXfs>
  <cellXfs count="203">
    <xf numFmtId="0" fontId="0" fillId="0" borderId="0" xfId="0"/>
    <xf numFmtId="0" fontId="2" fillId="0" borderId="0" xfId="1" applyFont="1"/>
    <xf numFmtId="0" fontId="3" fillId="0" borderId="0" xfId="1" applyFont="1"/>
    <xf numFmtId="14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9" fontId="2" fillId="0" borderId="9" xfId="2" applyFont="1" applyFill="1" applyBorder="1" applyAlignment="1" applyProtection="1">
      <alignment horizontal="center" vertical="center"/>
    </xf>
    <xf numFmtId="164" fontId="2" fillId="0" borderId="9" xfId="2" applyNumberFormat="1" applyFont="1" applyFill="1" applyBorder="1" applyAlignment="1" applyProtection="1">
      <alignment horizontal="right" vertical="center"/>
    </xf>
    <xf numFmtId="164" fontId="2" fillId="2" borderId="9" xfId="1" applyNumberFormat="1" applyFont="1" applyFill="1" applyBorder="1" applyAlignment="1">
      <alignment horizontal="right" vertical="center" wrapText="1"/>
    </xf>
    <xf numFmtId="164" fontId="2" fillId="3" borderId="9" xfId="1" applyNumberFormat="1" applyFont="1" applyFill="1" applyBorder="1" applyAlignment="1">
      <alignment horizontal="right" vertical="center" wrapText="1"/>
    </xf>
    <xf numFmtId="164" fontId="2" fillId="3" borderId="10" xfId="1" applyNumberFormat="1" applyFont="1" applyFill="1" applyBorder="1" applyAlignment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164" fontId="3" fillId="0" borderId="0" xfId="1" applyNumberFormat="1" applyFont="1"/>
    <xf numFmtId="0" fontId="3" fillId="0" borderId="13" xfId="1" applyFont="1" applyFill="1" applyBorder="1" applyAlignment="1">
      <alignment horizontal="center" vertical="center" wrapText="1"/>
    </xf>
    <xf numFmtId="9" fontId="3" fillId="0" borderId="13" xfId="2" applyFont="1" applyFill="1" applyBorder="1" applyAlignment="1" applyProtection="1">
      <alignment horizontal="center" vertical="center"/>
    </xf>
    <xf numFmtId="164" fontId="3" fillId="0" borderId="13" xfId="2" applyNumberFormat="1" applyFont="1" applyFill="1" applyBorder="1" applyAlignment="1" applyProtection="1">
      <alignment horizontal="right" vertical="center"/>
    </xf>
    <xf numFmtId="164" fontId="3" fillId="4" borderId="13" xfId="2" applyNumberFormat="1" applyFont="1" applyFill="1" applyBorder="1" applyAlignment="1" applyProtection="1">
      <alignment horizontal="right" vertical="center"/>
    </xf>
    <xf numFmtId="164" fontId="3" fillId="2" borderId="13" xfId="1" applyNumberFormat="1" applyFont="1" applyFill="1" applyBorder="1" applyAlignment="1">
      <alignment horizontal="right" vertical="center" wrapText="1"/>
    </xf>
    <xf numFmtId="164" fontId="3" fillId="3" borderId="13" xfId="1" applyNumberFormat="1" applyFont="1" applyFill="1" applyBorder="1" applyAlignment="1">
      <alignment horizontal="right" vertical="center" wrapText="1"/>
    </xf>
    <xf numFmtId="164" fontId="3" fillId="3" borderId="14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3" fillId="0" borderId="17" xfId="1" applyFont="1" applyFill="1" applyBorder="1" applyAlignment="1">
      <alignment horizontal="center" vertical="center" wrapText="1"/>
    </xf>
    <xf numFmtId="9" fontId="3" fillId="0" borderId="17" xfId="2" applyFont="1" applyFill="1" applyBorder="1" applyAlignment="1" applyProtection="1">
      <alignment horizontal="center" vertical="center"/>
    </xf>
    <xf numFmtId="164" fontId="3" fillId="0" borderId="17" xfId="2" applyNumberFormat="1" applyFont="1" applyFill="1" applyBorder="1" applyAlignment="1" applyProtection="1">
      <alignment horizontal="right" vertical="center"/>
    </xf>
    <xf numFmtId="164" fontId="3" fillId="4" borderId="17" xfId="2" applyNumberFormat="1" applyFont="1" applyFill="1" applyBorder="1" applyAlignment="1" applyProtection="1">
      <alignment horizontal="right" vertical="center"/>
    </xf>
    <xf numFmtId="164" fontId="3" fillId="2" borderId="17" xfId="1" applyNumberFormat="1" applyFont="1" applyFill="1" applyBorder="1" applyAlignment="1">
      <alignment horizontal="right" vertical="center" wrapText="1"/>
    </xf>
    <xf numFmtId="164" fontId="3" fillId="3" borderId="17" xfId="1" applyNumberFormat="1" applyFont="1" applyFill="1" applyBorder="1" applyAlignment="1">
      <alignment horizontal="right" vertical="center" wrapText="1"/>
    </xf>
    <xf numFmtId="164" fontId="3" fillId="3" borderId="18" xfId="1" applyNumberFormat="1" applyFont="1" applyFill="1" applyBorder="1" applyAlignment="1">
      <alignment horizontal="right" vertical="center" wrapText="1"/>
    </xf>
    <xf numFmtId="164" fontId="3" fillId="0" borderId="19" xfId="1" applyNumberFormat="1" applyFont="1" applyFill="1" applyBorder="1" applyAlignment="1">
      <alignment horizontal="right" vertical="center" wrapText="1"/>
    </xf>
    <xf numFmtId="164" fontId="2" fillId="0" borderId="9" xfId="1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Border="1" applyAlignment="1">
      <alignment horizontal="right" vertical="center" wrapText="1"/>
    </xf>
    <xf numFmtId="164" fontId="2" fillId="0" borderId="20" xfId="1" applyNumberFormat="1" applyFont="1" applyBorder="1" applyAlignment="1">
      <alignment horizontal="right"/>
    </xf>
    <xf numFmtId="164" fontId="2" fillId="2" borderId="10" xfId="1" applyNumberFormat="1" applyFont="1" applyFill="1" applyBorder="1" applyAlignment="1">
      <alignment horizontal="right" vertical="center" wrapText="1"/>
    </xf>
    <xf numFmtId="164" fontId="3" fillId="2" borderId="13" xfId="2" applyNumberFormat="1" applyFont="1" applyFill="1" applyBorder="1" applyAlignment="1" applyProtection="1">
      <alignment horizontal="right" vertical="center"/>
    </xf>
    <xf numFmtId="164" fontId="3" fillId="2" borderId="14" xfId="1" applyNumberFormat="1" applyFont="1" applyFill="1" applyBorder="1" applyAlignment="1">
      <alignment horizontal="right" vertical="center" wrapText="1"/>
    </xf>
    <xf numFmtId="9" fontId="3" fillId="0" borderId="23" xfId="2" applyFont="1" applyFill="1" applyBorder="1" applyAlignment="1" applyProtection="1">
      <alignment horizontal="center" vertical="center"/>
    </xf>
    <xf numFmtId="164" fontId="3" fillId="2" borderId="17" xfId="2" applyNumberFormat="1" applyFont="1" applyFill="1" applyBorder="1" applyAlignment="1" applyProtection="1">
      <alignment horizontal="right" vertical="center"/>
    </xf>
    <xf numFmtId="164" fontId="3" fillId="2" borderId="23" xfId="1" applyNumberFormat="1" applyFont="1" applyFill="1" applyBorder="1" applyAlignment="1">
      <alignment horizontal="right" vertical="center" wrapText="1"/>
    </xf>
    <xf numFmtId="164" fontId="3" fillId="2" borderId="24" xfId="1" applyNumberFormat="1" applyFont="1" applyFill="1" applyBorder="1" applyAlignment="1">
      <alignment horizontal="right" vertical="center" wrapText="1"/>
    </xf>
    <xf numFmtId="0" fontId="2" fillId="0" borderId="27" xfId="1" applyFont="1" applyFill="1" applyBorder="1" applyAlignment="1">
      <alignment horizontal="center" vertical="center" wrapText="1"/>
    </xf>
    <xf numFmtId="9" fontId="2" fillId="0" borderId="27" xfId="2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right" vertical="center"/>
    </xf>
    <xf numFmtId="0" fontId="3" fillId="5" borderId="0" xfId="1" applyFont="1" applyFill="1"/>
    <xf numFmtId="164" fontId="3" fillId="0" borderId="29" xfId="2" applyNumberFormat="1" applyFont="1" applyFill="1" applyBorder="1" applyAlignment="1" applyProtection="1">
      <alignment horizontal="right" vertical="center"/>
    </xf>
    <xf numFmtId="164" fontId="3" fillId="5" borderId="0" xfId="1" applyNumberFormat="1" applyFont="1" applyFill="1"/>
    <xf numFmtId="0" fontId="3" fillId="0" borderId="23" xfId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>
      <alignment horizontal="center" vertical="center" wrapText="1"/>
    </xf>
    <xf numFmtId="9" fontId="6" fillId="0" borderId="27" xfId="2" applyFont="1" applyFill="1" applyBorder="1" applyAlignment="1" applyProtection="1">
      <alignment horizontal="center" vertical="center"/>
    </xf>
    <xf numFmtId="164" fontId="6" fillId="0" borderId="27" xfId="2" applyNumberFormat="1" applyFont="1" applyFill="1" applyBorder="1" applyAlignment="1" applyProtection="1">
      <alignment horizontal="right" vertical="center"/>
    </xf>
    <xf numFmtId="164" fontId="3" fillId="0" borderId="0" xfId="1" applyNumberFormat="1" applyFont="1" applyFill="1"/>
    <xf numFmtId="0" fontId="3" fillId="0" borderId="0" xfId="1" applyFont="1" applyFill="1"/>
    <xf numFmtId="0" fontId="5" fillId="0" borderId="13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9" fontId="5" fillId="0" borderId="33" xfId="2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9" fontId="2" fillId="0" borderId="39" xfId="2" applyFont="1" applyFill="1" applyBorder="1" applyAlignment="1" applyProtection="1">
      <alignment horizontal="center" vertical="center"/>
    </xf>
    <xf numFmtId="164" fontId="2" fillId="0" borderId="12" xfId="2" applyNumberFormat="1" applyFont="1" applyFill="1" applyBorder="1" applyAlignment="1" applyProtection="1">
      <alignment horizontal="right" vertical="center"/>
    </xf>
    <xf numFmtId="164" fontId="2" fillId="0" borderId="41" xfId="1" applyNumberFormat="1" applyFont="1" applyFill="1" applyBorder="1" applyAlignment="1">
      <alignment horizontal="right" vertical="center" wrapText="1"/>
    </xf>
    <xf numFmtId="0" fontId="7" fillId="0" borderId="0" xfId="1" applyFont="1"/>
    <xf numFmtId="164" fontId="3" fillId="0" borderId="42" xfId="2" applyNumberFormat="1" applyFont="1" applyFill="1" applyBorder="1" applyAlignment="1" applyProtection="1">
      <alignment horizontal="right" vertical="center"/>
    </xf>
    <xf numFmtId="164" fontId="3" fillId="2" borderId="42" xfId="2" applyNumberFormat="1" applyFont="1" applyFill="1" applyBorder="1" applyAlignment="1" applyProtection="1">
      <alignment horizontal="right" vertical="center"/>
    </xf>
    <xf numFmtId="0" fontId="3" fillId="0" borderId="33" xfId="1" applyFont="1" applyFill="1" applyBorder="1" applyAlignment="1">
      <alignment horizontal="center" vertical="center" wrapText="1"/>
    </xf>
    <xf numFmtId="164" fontId="3" fillId="0" borderId="39" xfId="2" applyNumberFormat="1" applyFont="1" applyFill="1" applyBorder="1" applyAlignment="1" applyProtection="1">
      <alignment horizontal="right" vertical="center"/>
    </xf>
    <xf numFmtId="164" fontId="3" fillId="2" borderId="44" xfId="2" applyNumberFormat="1" applyFont="1" applyFill="1" applyBorder="1" applyAlignment="1" applyProtection="1">
      <alignment horizontal="right" vertical="center"/>
    </xf>
    <xf numFmtId="0" fontId="2" fillId="6" borderId="9" xfId="1" applyFont="1" applyFill="1" applyBorder="1" applyAlignment="1">
      <alignment horizontal="center" vertical="center" wrapText="1"/>
    </xf>
    <xf numFmtId="9" fontId="2" fillId="6" borderId="9" xfId="2" applyFont="1" applyFill="1" applyBorder="1" applyAlignment="1" applyProtection="1">
      <alignment horizontal="center" vertical="center"/>
    </xf>
    <xf numFmtId="164" fontId="2" fillId="6" borderId="3" xfId="2" applyNumberFormat="1" applyFont="1" applyFill="1" applyBorder="1" applyAlignment="1" applyProtection="1">
      <alignment horizontal="right" vertical="center"/>
    </xf>
    <xf numFmtId="0" fontId="7" fillId="6" borderId="0" xfId="1" applyFont="1" applyFill="1"/>
    <xf numFmtId="0" fontId="2" fillId="0" borderId="40" xfId="1" applyFont="1" applyFill="1" applyBorder="1" applyAlignment="1">
      <alignment horizontal="center" vertical="center" wrapText="1"/>
    </xf>
    <xf numFmtId="9" fontId="2" fillId="0" borderId="13" xfId="2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>
      <alignment horizontal="center" vertical="center" wrapText="1"/>
    </xf>
    <xf numFmtId="9" fontId="2" fillId="0" borderId="17" xfId="2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9" fontId="2" fillId="4" borderId="9" xfId="2" applyFont="1" applyFill="1" applyBorder="1" applyAlignment="1" applyProtection="1">
      <alignment horizontal="center" vertical="center"/>
    </xf>
    <xf numFmtId="3" fontId="2" fillId="4" borderId="3" xfId="2" applyNumberFormat="1" applyFont="1" applyFill="1" applyBorder="1" applyAlignment="1" applyProtection="1">
      <alignment horizontal="right" vertical="center"/>
    </xf>
    <xf numFmtId="3" fontId="2" fillId="4" borderId="3" xfId="1" applyNumberFormat="1" applyFont="1" applyFill="1" applyBorder="1" applyAlignment="1">
      <alignment horizontal="right" vertical="center" wrapText="1"/>
    </xf>
    <xf numFmtId="3" fontId="2" fillId="4" borderId="54" xfId="1" applyNumberFormat="1" applyFont="1" applyFill="1" applyBorder="1" applyAlignment="1">
      <alignment horizontal="right" vertical="center" wrapText="1"/>
    </xf>
    <xf numFmtId="3" fontId="2" fillId="4" borderId="11" xfId="1" applyNumberFormat="1" applyFont="1" applyFill="1" applyBorder="1" applyAlignment="1">
      <alignment horizontal="right" vertical="center" wrapText="1"/>
    </xf>
    <xf numFmtId="0" fontId="3" fillId="7" borderId="0" xfId="1" applyFont="1" applyFill="1"/>
    <xf numFmtId="0" fontId="3" fillId="4" borderId="13" xfId="1" applyFont="1" applyFill="1" applyBorder="1" applyAlignment="1">
      <alignment horizontal="center" vertical="center" wrapText="1"/>
    </xf>
    <xf numFmtId="9" fontId="3" fillId="4" borderId="13" xfId="2" applyFont="1" applyFill="1" applyBorder="1" applyAlignment="1" applyProtection="1">
      <alignment horizontal="center" vertical="center"/>
    </xf>
    <xf numFmtId="3" fontId="3" fillId="4" borderId="42" xfId="2" applyNumberFormat="1" applyFont="1" applyFill="1" applyBorder="1" applyAlignment="1" applyProtection="1">
      <alignment horizontal="right" vertical="center"/>
    </xf>
    <xf numFmtId="3" fontId="3" fillId="4" borderId="43" xfId="1" applyNumberFormat="1" applyFont="1" applyFill="1" applyBorder="1" applyAlignment="1">
      <alignment horizontal="right" vertical="center" wrapText="1"/>
    </xf>
    <xf numFmtId="0" fontId="3" fillId="4" borderId="17" xfId="1" applyFont="1" applyFill="1" applyBorder="1" applyAlignment="1">
      <alignment horizontal="center" vertical="center" wrapText="1"/>
    </xf>
    <xf numFmtId="9" fontId="3" fillId="4" borderId="17" xfId="2" applyFont="1" applyFill="1" applyBorder="1" applyAlignment="1" applyProtection="1">
      <alignment horizontal="center" vertical="center"/>
    </xf>
    <xf numFmtId="3" fontId="3" fillId="4" borderId="39" xfId="2" applyNumberFormat="1" applyFont="1" applyFill="1" applyBorder="1" applyAlignment="1" applyProtection="1">
      <alignment horizontal="right" vertical="center"/>
    </xf>
    <xf numFmtId="0" fontId="6" fillId="4" borderId="9" xfId="1" applyFont="1" applyFill="1" applyBorder="1" applyAlignment="1">
      <alignment horizontal="center" vertical="center" wrapText="1"/>
    </xf>
    <xf numFmtId="9" fontId="6" fillId="4" borderId="9" xfId="2" applyFont="1" applyFill="1" applyBorder="1" applyAlignment="1" applyProtection="1">
      <alignment horizontal="center" vertical="center"/>
    </xf>
    <xf numFmtId="3" fontId="6" fillId="4" borderId="3" xfId="2" applyNumberFormat="1" applyFont="1" applyFill="1" applyBorder="1" applyAlignment="1" applyProtection="1">
      <alignment horizontal="right" vertical="center"/>
    </xf>
    <xf numFmtId="3" fontId="3" fillId="7" borderId="0" xfId="1" applyNumberFormat="1" applyFont="1" applyFill="1"/>
    <xf numFmtId="0" fontId="5" fillId="4" borderId="13" xfId="1" applyFont="1" applyFill="1" applyBorder="1" applyAlignment="1">
      <alignment horizontal="center" vertical="center" wrapText="1"/>
    </xf>
    <xf numFmtId="3" fontId="5" fillId="4" borderId="42" xfId="2" applyNumberFormat="1" applyFont="1" applyFill="1" applyBorder="1" applyAlignment="1" applyProtection="1">
      <alignment horizontal="right" vertical="center"/>
    </xf>
    <xf numFmtId="0" fontId="5" fillId="4" borderId="17" xfId="1" applyFont="1" applyFill="1" applyBorder="1" applyAlignment="1">
      <alignment horizontal="center" vertical="center" wrapText="1"/>
    </xf>
    <xf numFmtId="9" fontId="5" fillId="4" borderId="17" xfId="2" applyFont="1" applyFill="1" applyBorder="1" applyAlignment="1" applyProtection="1">
      <alignment horizontal="center" vertical="center"/>
    </xf>
    <xf numFmtId="3" fontId="5" fillId="4" borderId="57" xfId="2" applyNumberFormat="1" applyFont="1" applyFill="1" applyBorder="1" applyAlignment="1" applyProtection="1">
      <alignment horizontal="right" vertical="center"/>
    </xf>
    <xf numFmtId="3" fontId="2" fillId="4" borderId="9" xfId="2" applyNumberFormat="1" applyFont="1" applyFill="1" applyBorder="1" applyAlignment="1" applyProtection="1">
      <alignment horizontal="right" vertical="center"/>
    </xf>
    <xf numFmtId="3" fontId="2" fillId="4" borderId="60" xfId="1" applyNumberFormat="1" applyFont="1" applyFill="1" applyBorder="1" applyAlignment="1">
      <alignment horizontal="right" vertical="center" wrapText="1"/>
    </xf>
    <xf numFmtId="0" fontId="3" fillId="4" borderId="0" xfId="1" applyFont="1" applyFill="1"/>
    <xf numFmtId="3" fontId="3" fillId="4" borderId="13" xfId="2" applyNumberFormat="1" applyFont="1" applyFill="1" applyBorder="1" applyAlignment="1" applyProtection="1">
      <alignment horizontal="right" vertical="center"/>
    </xf>
    <xf numFmtId="3" fontId="3" fillId="4" borderId="17" xfId="2" applyNumberFormat="1" applyFont="1" applyFill="1" applyBorder="1" applyAlignment="1" applyProtection="1">
      <alignment horizontal="right" vertical="center"/>
    </xf>
    <xf numFmtId="3" fontId="2" fillId="3" borderId="9" xfId="2" applyNumberFormat="1" applyFont="1" applyFill="1" applyBorder="1" applyAlignment="1" applyProtection="1">
      <alignment horizontal="right" vertical="center"/>
    </xf>
    <xf numFmtId="3" fontId="3" fillId="3" borderId="13" xfId="2" applyNumberFormat="1" applyFont="1" applyFill="1" applyBorder="1" applyAlignment="1" applyProtection="1">
      <alignment horizontal="right" vertical="center"/>
    </xf>
    <xf numFmtId="3" fontId="3" fillId="0" borderId="13" xfId="1" applyNumberFormat="1" applyFont="1" applyFill="1" applyBorder="1" applyAlignment="1">
      <alignment horizontal="right" vertical="center" wrapText="1"/>
    </xf>
    <xf numFmtId="0" fontId="3" fillId="4" borderId="33" xfId="1" applyFont="1" applyFill="1" applyBorder="1" applyAlignment="1">
      <alignment horizontal="center" vertical="center" wrapText="1"/>
    </xf>
    <xf numFmtId="3" fontId="3" fillId="3" borderId="17" xfId="2" applyNumberFormat="1" applyFont="1" applyFill="1" applyBorder="1" applyAlignment="1" applyProtection="1">
      <alignment horizontal="right" vertical="center"/>
    </xf>
    <xf numFmtId="3" fontId="3" fillId="0" borderId="17" xfId="1" applyNumberFormat="1" applyFont="1" applyFill="1" applyBorder="1" applyAlignment="1">
      <alignment horizontal="right" vertical="center" wrapText="1"/>
    </xf>
    <xf numFmtId="0" fontId="2" fillId="4" borderId="40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9" fontId="2" fillId="4" borderId="13" xfId="2" applyNumberFormat="1" applyFont="1" applyFill="1" applyBorder="1" applyAlignment="1" applyProtection="1">
      <alignment horizontal="center" vertical="center"/>
    </xf>
    <xf numFmtId="0" fontId="2" fillId="4" borderId="13" xfId="1" applyFont="1" applyFill="1" applyBorder="1" applyAlignment="1">
      <alignment horizontal="center" vertical="center" wrapText="1"/>
    </xf>
    <xf numFmtId="9" fontId="2" fillId="4" borderId="17" xfId="2" applyNumberFormat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9" fontId="2" fillId="2" borderId="3" xfId="2" applyFont="1" applyFill="1" applyBorder="1" applyAlignment="1" applyProtection="1">
      <alignment horizontal="center" vertical="center"/>
    </xf>
    <xf numFmtId="3" fontId="2" fillId="2" borderId="3" xfId="2" applyNumberFormat="1" applyFont="1" applyFill="1" applyBorder="1" applyAlignment="1" applyProtection="1">
      <alignment horizontal="right" vertical="center"/>
    </xf>
    <xf numFmtId="0" fontId="2" fillId="2" borderId="42" xfId="1" applyFont="1" applyFill="1" applyBorder="1" applyAlignment="1">
      <alignment horizontal="center" vertical="center" wrapText="1"/>
    </xf>
    <xf numFmtId="9" fontId="2" fillId="2" borderId="13" xfId="2" applyNumberFormat="1" applyFont="1" applyFill="1" applyBorder="1" applyAlignment="1" applyProtection="1">
      <alignment horizontal="center" vertical="center"/>
    </xf>
    <xf numFmtId="0" fontId="2" fillId="2" borderId="57" xfId="1" applyFont="1" applyFill="1" applyBorder="1" applyAlignment="1">
      <alignment horizontal="center" vertical="center" wrapText="1"/>
    </xf>
    <xf numFmtId="9" fontId="2" fillId="2" borderId="33" xfId="2" applyNumberFormat="1" applyFont="1" applyFill="1" applyBorder="1" applyAlignment="1" applyProtection="1">
      <alignment horizontal="center" vertical="center"/>
    </xf>
    <xf numFmtId="164" fontId="2" fillId="0" borderId="63" xfId="1" applyNumberFormat="1" applyFont="1" applyBorder="1" applyAlignment="1">
      <alignment horizontal="right"/>
    </xf>
    <xf numFmtId="164" fontId="2" fillId="0" borderId="28" xfId="2" applyNumberFormat="1" applyFont="1" applyFill="1" applyBorder="1" applyAlignment="1" applyProtection="1">
      <alignment horizontal="right" vertical="center"/>
    </xf>
    <xf numFmtId="164" fontId="2" fillId="0" borderId="60" xfId="2" applyNumberFormat="1" applyFont="1" applyFill="1" applyBorder="1" applyAlignment="1" applyProtection="1">
      <alignment horizontal="right" vertical="center"/>
    </xf>
    <xf numFmtId="164" fontId="3" fillId="0" borderId="61" xfId="2" applyNumberFormat="1" applyFont="1" applyFill="1" applyBorder="1" applyAlignment="1" applyProtection="1">
      <alignment horizontal="right" vertical="center"/>
    </xf>
    <xf numFmtId="164" fontId="2" fillId="6" borderId="28" xfId="2" applyNumberFormat="1" applyFont="1" applyFill="1" applyBorder="1" applyAlignment="1" applyProtection="1">
      <alignment horizontal="right" vertical="center"/>
    </xf>
    <xf numFmtId="0" fontId="2" fillId="4" borderId="45" xfId="1" applyFont="1" applyFill="1" applyBorder="1" applyAlignment="1">
      <alignment horizontal="left" vertical="center"/>
    </xf>
    <xf numFmtId="0" fontId="2" fillId="4" borderId="46" xfId="1" applyFont="1" applyFill="1" applyBorder="1" applyAlignment="1">
      <alignment horizontal="left" vertical="center"/>
    </xf>
    <xf numFmtId="0" fontId="2" fillId="4" borderId="47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2" fillId="4" borderId="51" xfId="1" applyFont="1" applyFill="1" applyBorder="1" applyAlignment="1">
      <alignment horizontal="left" vertical="center"/>
    </xf>
    <xf numFmtId="0" fontId="2" fillId="4" borderId="52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left" vertical="center"/>
    </xf>
    <xf numFmtId="0" fontId="3" fillId="4" borderId="58" xfId="1" applyFont="1" applyFill="1" applyBorder="1" applyAlignment="1">
      <alignment horizontal="center" vertical="center"/>
    </xf>
    <xf numFmtId="0" fontId="3" fillId="4" borderId="59" xfId="1" applyFont="1" applyFill="1" applyBorder="1" applyAlignment="1">
      <alignment horizontal="left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55" xfId="1" applyFont="1" applyFill="1" applyBorder="1" applyAlignment="1">
      <alignment horizontal="center" vertical="center"/>
    </xf>
    <xf numFmtId="0" fontId="3" fillId="4" borderId="56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 wrapText="1"/>
    </xf>
    <xf numFmtId="0" fontId="3" fillId="4" borderId="12" xfId="1" applyFont="1" applyFill="1" applyBorder="1" applyAlignment="1">
      <alignment horizontal="left" vertical="center" wrapText="1"/>
    </xf>
    <xf numFmtId="0" fontId="3" fillId="4" borderId="16" xfId="1" applyFont="1" applyFill="1" applyBorder="1" applyAlignment="1">
      <alignment horizontal="left" vertical="center" wrapText="1"/>
    </xf>
    <xf numFmtId="0" fontId="2" fillId="4" borderId="25" xfId="1" applyFont="1" applyFill="1" applyBorder="1" applyAlignment="1">
      <alignment horizontal="center" vertical="center"/>
    </xf>
    <xf numFmtId="0" fontId="2" fillId="4" borderId="21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left" vertical="center" wrapText="1"/>
    </xf>
    <xf numFmtId="0" fontId="5" fillId="4" borderId="22" xfId="1" applyFont="1" applyFill="1" applyBorder="1" applyAlignment="1">
      <alignment horizontal="left" vertical="center" wrapText="1"/>
    </xf>
    <xf numFmtId="0" fontId="5" fillId="4" borderId="32" xfId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left" vertical="center" wrapText="1"/>
    </xf>
    <xf numFmtId="0" fontId="2" fillId="0" borderId="45" xfId="1" applyFont="1" applyFill="1" applyBorder="1" applyAlignment="1">
      <alignment horizontal="left" vertical="center" wrapText="1"/>
    </xf>
    <xf numFmtId="0" fontId="2" fillId="0" borderId="46" xfId="1" applyFont="1" applyFill="1" applyBorder="1" applyAlignment="1">
      <alignment horizontal="left" vertical="center" wrapText="1"/>
    </xf>
    <xf numFmtId="0" fontId="2" fillId="0" borderId="47" xfId="1" applyFont="1" applyFill="1" applyBorder="1" applyAlignment="1">
      <alignment horizontal="left" vertical="center" wrapText="1"/>
    </xf>
    <xf numFmtId="0" fontId="2" fillId="0" borderId="48" xfId="1" applyFont="1" applyFill="1" applyBorder="1" applyAlignment="1">
      <alignment horizontal="left" vertical="center" wrapText="1"/>
    </xf>
    <xf numFmtId="0" fontId="2" fillId="0" borderId="49" xfId="1" applyFont="1" applyFill="1" applyBorder="1" applyAlignment="1">
      <alignment horizontal="left" vertical="center" wrapText="1"/>
    </xf>
    <xf numFmtId="0" fontId="2" fillId="0" borderId="50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164" fontId="7" fillId="0" borderId="0" xfId="1" applyNumberFormat="1" applyFont="1"/>
    <xf numFmtId="164" fontId="7" fillId="6" borderId="0" xfId="1" applyNumberFormat="1" applyFont="1" applyFill="1"/>
    <xf numFmtId="164" fontId="3" fillId="0" borderId="41" xfId="1" applyNumberFormat="1" applyFont="1" applyFill="1" applyBorder="1" applyAlignment="1">
      <alignment horizontal="right" vertical="center" wrapText="1"/>
    </xf>
    <xf numFmtId="164" fontId="6" fillId="8" borderId="30" xfId="2" applyNumberFormat="1" applyFont="1" applyFill="1" applyBorder="1" applyAlignment="1" applyProtection="1">
      <alignment horizontal="right" vertical="center"/>
    </xf>
    <xf numFmtId="164" fontId="3" fillId="8" borderId="15" xfId="1" applyNumberFormat="1" applyFont="1" applyFill="1" applyBorder="1" applyAlignment="1">
      <alignment horizontal="right" vertical="center" wrapText="1"/>
    </xf>
    <xf numFmtId="3" fontId="3" fillId="4" borderId="0" xfId="1" applyNumberFormat="1" applyFont="1" applyFill="1"/>
    <xf numFmtId="3" fontId="3" fillId="0" borderId="0" xfId="1" applyNumberFormat="1" applyFont="1"/>
    <xf numFmtId="3" fontId="6" fillId="8" borderId="3" xfId="2" applyNumberFormat="1" applyFont="1" applyFill="1" applyBorder="1" applyAlignment="1" applyProtection="1">
      <alignment horizontal="right" vertical="center"/>
    </xf>
    <xf numFmtId="3" fontId="5" fillId="8" borderId="3" xfId="2" applyNumberFormat="1" applyFont="1" applyFill="1" applyBorder="1" applyAlignment="1" applyProtection="1">
      <alignment horizontal="right" vertical="center"/>
    </xf>
    <xf numFmtId="3" fontId="2" fillId="8" borderId="60" xfId="1" applyNumberFormat="1" applyFont="1" applyFill="1" applyBorder="1" applyAlignment="1">
      <alignment horizontal="right" vertical="center" wrapText="1"/>
    </xf>
    <xf numFmtId="3" fontId="3" fillId="8" borderId="15" xfId="1" applyNumberFormat="1" applyFont="1" applyFill="1" applyBorder="1" applyAlignment="1">
      <alignment horizontal="right" vertical="center" wrapText="1"/>
    </xf>
    <xf numFmtId="3" fontId="3" fillId="8" borderId="61" xfId="1" applyNumberFormat="1" applyFont="1" applyFill="1" applyBorder="1" applyAlignment="1">
      <alignment horizontal="right" vertical="center" wrapText="1"/>
    </xf>
    <xf numFmtId="3" fontId="2" fillId="9" borderId="60" xfId="1" applyNumberFormat="1" applyFont="1" applyFill="1" applyBorder="1" applyAlignment="1">
      <alignment horizontal="right" vertical="center" wrapText="1"/>
    </xf>
    <xf numFmtId="3" fontId="2" fillId="9" borderId="15" xfId="2" applyNumberFormat="1" applyFont="1" applyFill="1" applyBorder="1" applyAlignment="1" applyProtection="1">
      <alignment horizontal="right" vertical="center"/>
    </xf>
    <xf numFmtId="164" fontId="2" fillId="9" borderId="11" xfId="2" applyNumberFormat="1" applyFont="1" applyFill="1" applyBorder="1" applyAlignment="1" applyProtection="1">
      <alignment horizontal="right" vertical="center"/>
    </xf>
    <xf numFmtId="164" fontId="2" fillId="9" borderId="15" xfId="2" applyNumberFormat="1" applyFont="1" applyFill="1" applyBorder="1" applyAlignment="1" applyProtection="1">
      <alignment horizontal="right" vertical="center"/>
    </xf>
    <xf numFmtId="164" fontId="2" fillId="9" borderId="19" xfId="2" applyNumberFormat="1" applyFont="1" applyFill="1" applyBorder="1" applyAlignment="1" applyProtection="1">
      <alignment horizontal="right" vertical="center"/>
    </xf>
    <xf numFmtId="164" fontId="5" fillId="0" borderId="27" xfId="2" applyNumberFormat="1" applyFont="1" applyFill="1" applyBorder="1" applyAlignment="1" applyProtection="1">
      <alignment horizontal="right" vertical="center"/>
    </xf>
    <xf numFmtId="164" fontId="3" fillId="0" borderId="9" xfId="2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topLeftCell="A37" zoomScale="130" zoomScaleNormal="100" zoomScaleSheetLayoutView="130" workbookViewId="0">
      <selection activeCell="F46" sqref="F46"/>
    </sheetView>
  </sheetViews>
  <sheetFormatPr defaultColWidth="11.5703125" defaultRowHeight="20.100000000000001" customHeight="1" x14ac:dyDescent="0.2"/>
  <cols>
    <col min="1" max="1" width="8.85546875" style="2" customWidth="1"/>
    <col min="2" max="2" width="24.28515625" style="2" customWidth="1"/>
    <col min="3" max="3" width="28.5703125" style="2" hidden="1" customWidth="1"/>
    <col min="4" max="4" width="10.7109375" style="2" hidden="1" customWidth="1"/>
    <col min="5" max="5" width="15.28515625" style="2" customWidth="1"/>
    <col min="6" max="7" width="15.85546875" style="2" customWidth="1"/>
    <col min="8" max="9" width="16" style="2" customWidth="1"/>
    <col min="10" max="10" width="20.85546875" style="2" customWidth="1"/>
    <col min="11" max="11" width="17.5703125" style="2" bestFit="1" customWidth="1"/>
    <col min="12" max="256" width="11.5703125" style="2"/>
    <col min="257" max="257" width="8.85546875" style="2" customWidth="1"/>
    <col min="258" max="258" width="24.28515625" style="2" customWidth="1"/>
    <col min="259" max="260" width="0" style="2" hidden="1" customWidth="1"/>
    <col min="261" max="261" width="15.28515625" style="2" customWidth="1"/>
    <col min="262" max="263" width="15.85546875" style="2" customWidth="1"/>
    <col min="264" max="265" width="16" style="2" customWidth="1"/>
    <col min="266" max="266" width="20.85546875" style="2" customWidth="1"/>
    <col min="267" max="267" width="17.5703125" style="2" bestFit="1" customWidth="1"/>
    <col min="268" max="512" width="11.5703125" style="2"/>
    <col min="513" max="513" width="8.85546875" style="2" customWidth="1"/>
    <col min="514" max="514" width="24.28515625" style="2" customWidth="1"/>
    <col min="515" max="516" width="0" style="2" hidden="1" customWidth="1"/>
    <col min="517" max="517" width="15.28515625" style="2" customWidth="1"/>
    <col min="518" max="519" width="15.85546875" style="2" customWidth="1"/>
    <col min="520" max="521" width="16" style="2" customWidth="1"/>
    <col min="522" max="522" width="20.85546875" style="2" customWidth="1"/>
    <col min="523" max="523" width="17.5703125" style="2" bestFit="1" customWidth="1"/>
    <col min="524" max="768" width="11.5703125" style="2"/>
    <col min="769" max="769" width="8.85546875" style="2" customWidth="1"/>
    <col min="770" max="770" width="24.28515625" style="2" customWidth="1"/>
    <col min="771" max="772" width="0" style="2" hidden="1" customWidth="1"/>
    <col min="773" max="773" width="15.28515625" style="2" customWidth="1"/>
    <col min="774" max="775" width="15.85546875" style="2" customWidth="1"/>
    <col min="776" max="777" width="16" style="2" customWidth="1"/>
    <col min="778" max="778" width="20.85546875" style="2" customWidth="1"/>
    <col min="779" max="779" width="17.5703125" style="2" bestFit="1" customWidth="1"/>
    <col min="780" max="1024" width="11.5703125" style="2"/>
    <col min="1025" max="1025" width="8.85546875" style="2" customWidth="1"/>
    <col min="1026" max="1026" width="24.28515625" style="2" customWidth="1"/>
    <col min="1027" max="1028" width="0" style="2" hidden="1" customWidth="1"/>
    <col min="1029" max="1029" width="15.28515625" style="2" customWidth="1"/>
    <col min="1030" max="1031" width="15.85546875" style="2" customWidth="1"/>
    <col min="1032" max="1033" width="16" style="2" customWidth="1"/>
    <col min="1034" max="1034" width="20.85546875" style="2" customWidth="1"/>
    <col min="1035" max="1035" width="17.5703125" style="2" bestFit="1" customWidth="1"/>
    <col min="1036" max="1280" width="11.5703125" style="2"/>
    <col min="1281" max="1281" width="8.85546875" style="2" customWidth="1"/>
    <col min="1282" max="1282" width="24.28515625" style="2" customWidth="1"/>
    <col min="1283" max="1284" width="0" style="2" hidden="1" customWidth="1"/>
    <col min="1285" max="1285" width="15.28515625" style="2" customWidth="1"/>
    <col min="1286" max="1287" width="15.85546875" style="2" customWidth="1"/>
    <col min="1288" max="1289" width="16" style="2" customWidth="1"/>
    <col min="1290" max="1290" width="20.85546875" style="2" customWidth="1"/>
    <col min="1291" max="1291" width="17.5703125" style="2" bestFit="1" customWidth="1"/>
    <col min="1292" max="1536" width="11.5703125" style="2"/>
    <col min="1537" max="1537" width="8.85546875" style="2" customWidth="1"/>
    <col min="1538" max="1538" width="24.28515625" style="2" customWidth="1"/>
    <col min="1539" max="1540" width="0" style="2" hidden="1" customWidth="1"/>
    <col min="1541" max="1541" width="15.28515625" style="2" customWidth="1"/>
    <col min="1542" max="1543" width="15.85546875" style="2" customWidth="1"/>
    <col min="1544" max="1545" width="16" style="2" customWidth="1"/>
    <col min="1546" max="1546" width="20.85546875" style="2" customWidth="1"/>
    <col min="1547" max="1547" width="17.5703125" style="2" bestFit="1" customWidth="1"/>
    <col min="1548" max="1792" width="11.5703125" style="2"/>
    <col min="1793" max="1793" width="8.85546875" style="2" customWidth="1"/>
    <col min="1794" max="1794" width="24.28515625" style="2" customWidth="1"/>
    <col min="1795" max="1796" width="0" style="2" hidden="1" customWidth="1"/>
    <col min="1797" max="1797" width="15.28515625" style="2" customWidth="1"/>
    <col min="1798" max="1799" width="15.85546875" style="2" customWidth="1"/>
    <col min="1800" max="1801" width="16" style="2" customWidth="1"/>
    <col min="1802" max="1802" width="20.85546875" style="2" customWidth="1"/>
    <col min="1803" max="1803" width="17.5703125" style="2" bestFit="1" customWidth="1"/>
    <col min="1804" max="2048" width="11.5703125" style="2"/>
    <col min="2049" max="2049" width="8.85546875" style="2" customWidth="1"/>
    <col min="2050" max="2050" width="24.28515625" style="2" customWidth="1"/>
    <col min="2051" max="2052" width="0" style="2" hidden="1" customWidth="1"/>
    <col min="2053" max="2053" width="15.28515625" style="2" customWidth="1"/>
    <col min="2054" max="2055" width="15.85546875" style="2" customWidth="1"/>
    <col min="2056" max="2057" width="16" style="2" customWidth="1"/>
    <col min="2058" max="2058" width="20.85546875" style="2" customWidth="1"/>
    <col min="2059" max="2059" width="17.5703125" style="2" bestFit="1" customWidth="1"/>
    <col min="2060" max="2304" width="11.5703125" style="2"/>
    <col min="2305" max="2305" width="8.85546875" style="2" customWidth="1"/>
    <col min="2306" max="2306" width="24.28515625" style="2" customWidth="1"/>
    <col min="2307" max="2308" width="0" style="2" hidden="1" customWidth="1"/>
    <col min="2309" max="2309" width="15.28515625" style="2" customWidth="1"/>
    <col min="2310" max="2311" width="15.85546875" style="2" customWidth="1"/>
    <col min="2312" max="2313" width="16" style="2" customWidth="1"/>
    <col min="2314" max="2314" width="20.85546875" style="2" customWidth="1"/>
    <col min="2315" max="2315" width="17.5703125" style="2" bestFit="1" customWidth="1"/>
    <col min="2316" max="2560" width="11.5703125" style="2"/>
    <col min="2561" max="2561" width="8.85546875" style="2" customWidth="1"/>
    <col min="2562" max="2562" width="24.28515625" style="2" customWidth="1"/>
    <col min="2563" max="2564" width="0" style="2" hidden="1" customWidth="1"/>
    <col min="2565" max="2565" width="15.28515625" style="2" customWidth="1"/>
    <col min="2566" max="2567" width="15.85546875" style="2" customWidth="1"/>
    <col min="2568" max="2569" width="16" style="2" customWidth="1"/>
    <col min="2570" max="2570" width="20.85546875" style="2" customWidth="1"/>
    <col min="2571" max="2571" width="17.5703125" style="2" bestFit="1" customWidth="1"/>
    <col min="2572" max="2816" width="11.5703125" style="2"/>
    <col min="2817" max="2817" width="8.85546875" style="2" customWidth="1"/>
    <col min="2818" max="2818" width="24.28515625" style="2" customWidth="1"/>
    <col min="2819" max="2820" width="0" style="2" hidden="1" customWidth="1"/>
    <col min="2821" max="2821" width="15.28515625" style="2" customWidth="1"/>
    <col min="2822" max="2823" width="15.85546875" style="2" customWidth="1"/>
    <col min="2824" max="2825" width="16" style="2" customWidth="1"/>
    <col min="2826" max="2826" width="20.85546875" style="2" customWidth="1"/>
    <col min="2827" max="2827" width="17.5703125" style="2" bestFit="1" customWidth="1"/>
    <col min="2828" max="3072" width="11.5703125" style="2"/>
    <col min="3073" max="3073" width="8.85546875" style="2" customWidth="1"/>
    <col min="3074" max="3074" width="24.28515625" style="2" customWidth="1"/>
    <col min="3075" max="3076" width="0" style="2" hidden="1" customWidth="1"/>
    <col min="3077" max="3077" width="15.28515625" style="2" customWidth="1"/>
    <col min="3078" max="3079" width="15.85546875" style="2" customWidth="1"/>
    <col min="3080" max="3081" width="16" style="2" customWidth="1"/>
    <col min="3082" max="3082" width="20.85546875" style="2" customWidth="1"/>
    <col min="3083" max="3083" width="17.5703125" style="2" bestFit="1" customWidth="1"/>
    <col min="3084" max="3328" width="11.5703125" style="2"/>
    <col min="3329" max="3329" width="8.85546875" style="2" customWidth="1"/>
    <col min="3330" max="3330" width="24.28515625" style="2" customWidth="1"/>
    <col min="3331" max="3332" width="0" style="2" hidden="1" customWidth="1"/>
    <col min="3333" max="3333" width="15.28515625" style="2" customWidth="1"/>
    <col min="3334" max="3335" width="15.85546875" style="2" customWidth="1"/>
    <col min="3336" max="3337" width="16" style="2" customWidth="1"/>
    <col min="3338" max="3338" width="20.85546875" style="2" customWidth="1"/>
    <col min="3339" max="3339" width="17.5703125" style="2" bestFit="1" customWidth="1"/>
    <col min="3340" max="3584" width="11.5703125" style="2"/>
    <col min="3585" max="3585" width="8.85546875" style="2" customWidth="1"/>
    <col min="3586" max="3586" width="24.28515625" style="2" customWidth="1"/>
    <col min="3587" max="3588" width="0" style="2" hidden="1" customWidth="1"/>
    <col min="3589" max="3589" width="15.28515625" style="2" customWidth="1"/>
    <col min="3590" max="3591" width="15.85546875" style="2" customWidth="1"/>
    <col min="3592" max="3593" width="16" style="2" customWidth="1"/>
    <col min="3594" max="3594" width="20.85546875" style="2" customWidth="1"/>
    <col min="3595" max="3595" width="17.5703125" style="2" bestFit="1" customWidth="1"/>
    <col min="3596" max="3840" width="11.5703125" style="2"/>
    <col min="3841" max="3841" width="8.85546875" style="2" customWidth="1"/>
    <col min="3842" max="3842" width="24.28515625" style="2" customWidth="1"/>
    <col min="3843" max="3844" width="0" style="2" hidden="1" customWidth="1"/>
    <col min="3845" max="3845" width="15.28515625" style="2" customWidth="1"/>
    <col min="3846" max="3847" width="15.85546875" style="2" customWidth="1"/>
    <col min="3848" max="3849" width="16" style="2" customWidth="1"/>
    <col min="3850" max="3850" width="20.85546875" style="2" customWidth="1"/>
    <col min="3851" max="3851" width="17.5703125" style="2" bestFit="1" customWidth="1"/>
    <col min="3852" max="4096" width="11.5703125" style="2"/>
    <col min="4097" max="4097" width="8.85546875" style="2" customWidth="1"/>
    <col min="4098" max="4098" width="24.28515625" style="2" customWidth="1"/>
    <col min="4099" max="4100" width="0" style="2" hidden="1" customWidth="1"/>
    <col min="4101" max="4101" width="15.28515625" style="2" customWidth="1"/>
    <col min="4102" max="4103" width="15.85546875" style="2" customWidth="1"/>
    <col min="4104" max="4105" width="16" style="2" customWidth="1"/>
    <col min="4106" max="4106" width="20.85546875" style="2" customWidth="1"/>
    <col min="4107" max="4107" width="17.5703125" style="2" bestFit="1" customWidth="1"/>
    <col min="4108" max="4352" width="11.5703125" style="2"/>
    <col min="4353" max="4353" width="8.85546875" style="2" customWidth="1"/>
    <col min="4354" max="4354" width="24.28515625" style="2" customWidth="1"/>
    <col min="4355" max="4356" width="0" style="2" hidden="1" customWidth="1"/>
    <col min="4357" max="4357" width="15.28515625" style="2" customWidth="1"/>
    <col min="4358" max="4359" width="15.85546875" style="2" customWidth="1"/>
    <col min="4360" max="4361" width="16" style="2" customWidth="1"/>
    <col min="4362" max="4362" width="20.85546875" style="2" customWidth="1"/>
    <col min="4363" max="4363" width="17.5703125" style="2" bestFit="1" customWidth="1"/>
    <col min="4364" max="4608" width="11.5703125" style="2"/>
    <col min="4609" max="4609" width="8.85546875" style="2" customWidth="1"/>
    <col min="4610" max="4610" width="24.28515625" style="2" customWidth="1"/>
    <col min="4611" max="4612" width="0" style="2" hidden="1" customWidth="1"/>
    <col min="4613" max="4613" width="15.28515625" style="2" customWidth="1"/>
    <col min="4614" max="4615" width="15.85546875" style="2" customWidth="1"/>
    <col min="4616" max="4617" width="16" style="2" customWidth="1"/>
    <col min="4618" max="4618" width="20.85546875" style="2" customWidth="1"/>
    <col min="4619" max="4619" width="17.5703125" style="2" bestFit="1" customWidth="1"/>
    <col min="4620" max="4864" width="11.5703125" style="2"/>
    <col min="4865" max="4865" width="8.85546875" style="2" customWidth="1"/>
    <col min="4866" max="4866" width="24.28515625" style="2" customWidth="1"/>
    <col min="4867" max="4868" width="0" style="2" hidden="1" customWidth="1"/>
    <col min="4869" max="4869" width="15.28515625" style="2" customWidth="1"/>
    <col min="4870" max="4871" width="15.85546875" style="2" customWidth="1"/>
    <col min="4872" max="4873" width="16" style="2" customWidth="1"/>
    <col min="4874" max="4874" width="20.85546875" style="2" customWidth="1"/>
    <col min="4875" max="4875" width="17.5703125" style="2" bestFit="1" customWidth="1"/>
    <col min="4876" max="5120" width="11.5703125" style="2"/>
    <col min="5121" max="5121" width="8.85546875" style="2" customWidth="1"/>
    <col min="5122" max="5122" width="24.28515625" style="2" customWidth="1"/>
    <col min="5123" max="5124" width="0" style="2" hidden="1" customWidth="1"/>
    <col min="5125" max="5125" width="15.28515625" style="2" customWidth="1"/>
    <col min="5126" max="5127" width="15.85546875" style="2" customWidth="1"/>
    <col min="5128" max="5129" width="16" style="2" customWidth="1"/>
    <col min="5130" max="5130" width="20.85546875" style="2" customWidth="1"/>
    <col min="5131" max="5131" width="17.5703125" style="2" bestFit="1" customWidth="1"/>
    <col min="5132" max="5376" width="11.5703125" style="2"/>
    <col min="5377" max="5377" width="8.85546875" style="2" customWidth="1"/>
    <col min="5378" max="5378" width="24.28515625" style="2" customWidth="1"/>
    <col min="5379" max="5380" width="0" style="2" hidden="1" customWidth="1"/>
    <col min="5381" max="5381" width="15.28515625" style="2" customWidth="1"/>
    <col min="5382" max="5383" width="15.85546875" style="2" customWidth="1"/>
    <col min="5384" max="5385" width="16" style="2" customWidth="1"/>
    <col min="5386" max="5386" width="20.85546875" style="2" customWidth="1"/>
    <col min="5387" max="5387" width="17.5703125" style="2" bestFit="1" customWidth="1"/>
    <col min="5388" max="5632" width="11.5703125" style="2"/>
    <col min="5633" max="5633" width="8.85546875" style="2" customWidth="1"/>
    <col min="5634" max="5634" width="24.28515625" style="2" customWidth="1"/>
    <col min="5635" max="5636" width="0" style="2" hidden="1" customWidth="1"/>
    <col min="5637" max="5637" width="15.28515625" style="2" customWidth="1"/>
    <col min="5638" max="5639" width="15.85546875" style="2" customWidth="1"/>
    <col min="5640" max="5641" width="16" style="2" customWidth="1"/>
    <col min="5642" max="5642" width="20.85546875" style="2" customWidth="1"/>
    <col min="5643" max="5643" width="17.5703125" style="2" bestFit="1" customWidth="1"/>
    <col min="5644" max="5888" width="11.5703125" style="2"/>
    <col min="5889" max="5889" width="8.85546875" style="2" customWidth="1"/>
    <col min="5890" max="5890" width="24.28515625" style="2" customWidth="1"/>
    <col min="5891" max="5892" width="0" style="2" hidden="1" customWidth="1"/>
    <col min="5893" max="5893" width="15.28515625" style="2" customWidth="1"/>
    <col min="5894" max="5895" width="15.85546875" style="2" customWidth="1"/>
    <col min="5896" max="5897" width="16" style="2" customWidth="1"/>
    <col min="5898" max="5898" width="20.85546875" style="2" customWidth="1"/>
    <col min="5899" max="5899" width="17.5703125" style="2" bestFit="1" customWidth="1"/>
    <col min="5900" max="6144" width="11.5703125" style="2"/>
    <col min="6145" max="6145" width="8.85546875" style="2" customWidth="1"/>
    <col min="6146" max="6146" width="24.28515625" style="2" customWidth="1"/>
    <col min="6147" max="6148" width="0" style="2" hidden="1" customWidth="1"/>
    <col min="6149" max="6149" width="15.28515625" style="2" customWidth="1"/>
    <col min="6150" max="6151" width="15.85546875" style="2" customWidth="1"/>
    <col min="6152" max="6153" width="16" style="2" customWidth="1"/>
    <col min="6154" max="6154" width="20.85546875" style="2" customWidth="1"/>
    <col min="6155" max="6155" width="17.5703125" style="2" bestFit="1" customWidth="1"/>
    <col min="6156" max="6400" width="11.5703125" style="2"/>
    <col min="6401" max="6401" width="8.85546875" style="2" customWidth="1"/>
    <col min="6402" max="6402" width="24.28515625" style="2" customWidth="1"/>
    <col min="6403" max="6404" width="0" style="2" hidden="1" customWidth="1"/>
    <col min="6405" max="6405" width="15.28515625" style="2" customWidth="1"/>
    <col min="6406" max="6407" width="15.85546875" style="2" customWidth="1"/>
    <col min="6408" max="6409" width="16" style="2" customWidth="1"/>
    <col min="6410" max="6410" width="20.85546875" style="2" customWidth="1"/>
    <col min="6411" max="6411" width="17.5703125" style="2" bestFit="1" customWidth="1"/>
    <col min="6412" max="6656" width="11.5703125" style="2"/>
    <col min="6657" max="6657" width="8.85546875" style="2" customWidth="1"/>
    <col min="6658" max="6658" width="24.28515625" style="2" customWidth="1"/>
    <col min="6659" max="6660" width="0" style="2" hidden="1" customWidth="1"/>
    <col min="6661" max="6661" width="15.28515625" style="2" customWidth="1"/>
    <col min="6662" max="6663" width="15.85546875" style="2" customWidth="1"/>
    <col min="6664" max="6665" width="16" style="2" customWidth="1"/>
    <col min="6666" max="6666" width="20.85546875" style="2" customWidth="1"/>
    <col min="6667" max="6667" width="17.5703125" style="2" bestFit="1" customWidth="1"/>
    <col min="6668" max="6912" width="11.5703125" style="2"/>
    <col min="6913" max="6913" width="8.85546875" style="2" customWidth="1"/>
    <col min="6914" max="6914" width="24.28515625" style="2" customWidth="1"/>
    <col min="6915" max="6916" width="0" style="2" hidden="1" customWidth="1"/>
    <col min="6917" max="6917" width="15.28515625" style="2" customWidth="1"/>
    <col min="6918" max="6919" width="15.85546875" style="2" customWidth="1"/>
    <col min="6920" max="6921" width="16" style="2" customWidth="1"/>
    <col min="6922" max="6922" width="20.85546875" style="2" customWidth="1"/>
    <col min="6923" max="6923" width="17.5703125" style="2" bestFit="1" customWidth="1"/>
    <col min="6924" max="7168" width="11.5703125" style="2"/>
    <col min="7169" max="7169" width="8.85546875" style="2" customWidth="1"/>
    <col min="7170" max="7170" width="24.28515625" style="2" customWidth="1"/>
    <col min="7171" max="7172" width="0" style="2" hidden="1" customWidth="1"/>
    <col min="7173" max="7173" width="15.28515625" style="2" customWidth="1"/>
    <col min="7174" max="7175" width="15.85546875" style="2" customWidth="1"/>
    <col min="7176" max="7177" width="16" style="2" customWidth="1"/>
    <col min="7178" max="7178" width="20.85546875" style="2" customWidth="1"/>
    <col min="7179" max="7179" width="17.5703125" style="2" bestFit="1" customWidth="1"/>
    <col min="7180" max="7424" width="11.5703125" style="2"/>
    <col min="7425" max="7425" width="8.85546875" style="2" customWidth="1"/>
    <col min="7426" max="7426" width="24.28515625" style="2" customWidth="1"/>
    <col min="7427" max="7428" width="0" style="2" hidden="1" customWidth="1"/>
    <col min="7429" max="7429" width="15.28515625" style="2" customWidth="1"/>
    <col min="7430" max="7431" width="15.85546875" style="2" customWidth="1"/>
    <col min="7432" max="7433" width="16" style="2" customWidth="1"/>
    <col min="7434" max="7434" width="20.85546875" style="2" customWidth="1"/>
    <col min="7435" max="7435" width="17.5703125" style="2" bestFit="1" customWidth="1"/>
    <col min="7436" max="7680" width="11.5703125" style="2"/>
    <col min="7681" max="7681" width="8.85546875" style="2" customWidth="1"/>
    <col min="7682" max="7682" width="24.28515625" style="2" customWidth="1"/>
    <col min="7683" max="7684" width="0" style="2" hidden="1" customWidth="1"/>
    <col min="7685" max="7685" width="15.28515625" style="2" customWidth="1"/>
    <col min="7686" max="7687" width="15.85546875" style="2" customWidth="1"/>
    <col min="7688" max="7689" width="16" style="2" customWidth="1"/>
    <col min="7690" max="7690" width="20.85546875" style="2" customWidth="1"/>
    <col min="7691" max="7691" width="17.5703125" style="2" bestFit="1" customWidth="1"/>
    <col min="7692" max="7936" width="11.5703125" style="2"/>
    <col min="7937" max="7937" width="8.85546875" style="2" customWidth="1"/>
    <col min="7938" max="7938" width="24.28515625" style="2" customWidth="1"/>
    <col min="7939" max="7940" width="0" style="2" hidden="1" customWidth="1"/>
    <col min="7941" max="7941" width="15.28515625" style="2" customWidth="1"/>
    <col min="7942" max="7943" width="15.85546875" style="2" customWidth="1"/>
    <col min="7944" max="7945" width="16" style="2" customWidth="1"/>
    <col min="7946" max="7946" width="20.85546875" style="2" customWidth="1"/>
    <col min="7947" max="7947" width="17.5703125" style="2" bestFit="1" customWidth="1"/>
    <col min="7948" max="8192" width="11.5703125" style="2"/>
    <col min="8193" max="8193" width="8.85546875" style="2" customWidth="1"/>
    <col min="8194" max="8194" width="24.28515625" style="2" customWidth="1"/>
    <col min="8195" max="8196" width="0" style="2" hidden="1" customWidth="1"/>
    <col min="8197" max="8197" width="15.28515625" style="2" customWidth="1"/>
    <col min="8198" max="8199" width="15.85546875" style="2" customWidth="1"/>
    <col min="8200" max="8201" width="16" style="2" customWidth="1"/>
    <col min="8202" max="8202" width="20.85546875" style="2" customWidth="1"/>
    <col min="8203" max="8203" width="17.5703125" style="2" bestFit="1" customWidth="1"/>
    <col min="8204" max="8448" width="11.5703125" style="2"/>
    <col min="8449" max="8449" width="8.85546875" style="2" customWidth="1"/>
    <col min="8450" max="8450" width="24.28515625" style="2" customWidth="1"/>
    <col min="8451" max="8452" width="0" style="2" hidden="1" customWidth="1"/>
    <col min="8453" max="8453" width="15.28515625" style="2" customWidth="1"/>
    <col min="8454" max="8455" width="15.85546875" style="2" customWidth="1"/>
    <col min="8456" max="8457" width="16" style="2" customWidth="1"/>
    <col min="8458" max="8458" width="20.85546875" style="2" customWidth="1"/>
    <col min="8459" max="8459" width="17.5703125" style="2" bestFit="1" customWidth="1"/>
    <col min="8460" max="8704" width="11.5703125" style="2"/>
    <col min="8705" max="8705" width="8.85546875" style="2" customWidth="1"/>
    <col min="8706" max="8706" width="24.28515625" style="2" customWidth="1"/>
    <col min="8707" max="8708" width="0" style="2" hidden="1" customWidth="1"/>
    <col min="8709" max="8709" width="15.28515625" style="2" customWidth="1"/>
    <col min="8710" max="8711" width="15.85546875" style="2" customWidth="1"/>
    <col min="8712" max="8713" width="16" style="2" customWidth="1"/>
    <col min="8714" max="8714" width="20.85546875" style="2" customWidth="1"/>
    <col min="8715" max="8715" width="17.5703125" style="2" bestFit="1" customWidth="1"/>
    <col min="8716" max="8960" width="11.5703125" style="2"/>
    <col min="8961" max="8961" width="8.85546875" style="2" customWidth="1"/>
    <col min="8962" max="8962" width="24.28515625" style="2" customWidth="1"/>
    <col min="8963" max="8964" width="0" style="2" hidden="1" customWidth="1"/>
    <col min="8965" max="8965" width="15.28515625" style="2" customWidth="1"/>
    <col min="8966" max="8967" width="15.85546875" style="2" customWidth="1"/>
    <col min="8968" max="8969" width="16" style="2" customWidth="1"/>
    <col min="8970" max="8970" width="20.85546875" style="2" customWidth="1"/>
    <col min="8971" max="8971" width="17.5703125" style="2" bestFit="1" customWidth="1"/>
    <col min="8972" max="9216" width="11.5703125" style="2"/>
    <col min="9217" max="9217" width="8.85546875" style="2" customWidth="1"/>
    <col min="9218" max="9218" width="24.28515625" style="2" customWidth="1"/>
    <col min="9219" max="9220" width="0" style="2" hidden="1" customWidth="1"/>
    <col min="9221" max="9221" width="15.28515625" style="2" customWidth="1"/>
    <col min="9222" max="9223" width="15.85546875" style="2" customWidth="1"/>
    <col min="9224" max="9225" width="16" style="2" customWidth="1"/>
    <col min="9226" max="9226" width="20.85546875" style="2" customWidth="1"/>
    <col min="9227" max="9227" width="17.5703125" style="2" bestFit="1" customWidth="1"/>
    <col min="9228" max="9472" width="11.5703125" style="2"/>
    <col min="9473" max="9473" width="8.85546875" style="2" customWidth="1"/>
    <col min="9474" max="9474" width="24.28515625" style="2" customWidth="1"/>
    <col min="9475" max="9476" width="0" style="2" hidden="1" customWidth="1"/>
    <col min="9477" max="9477" width="15.28515625" style="2" customWidth="1"/>
    <col min="9478" max="9479" width="15.85546875" style="2" customWidth="1"/>
    <col min="9480" max="9481" width="16" style="2" customWidth="1"/>
    <col min="9482" max="9482" width="20.85546875" style="2" customWidth="1"/>
    <col min="9483" max="9483" width="17.5703125" style="2" bestFit="1" customWidth="1"/>
    <col min="9484" max="9728" width="11.5703125" style="2"/>
    <col min="9729" max="9729" width="8.85546875" style="2" customWidth="1"/>
    <col min="9730" max="9730" width="24.28515625" style="2" customWidth="1"/>
    <col min="9731" max="9732" width="0" style="2" hidden="1" customWidth="1"/>
    <col min="9733" max="9733" width="15.28515625" style="2" customWidth="1"/>
    <col min="9734" max="9735" width="15.85546875" style="2" customWidth="1"/>
    <col min="9736" max="9737" width="16" style="2" customWidth="1"/>
    <col min="9738" max="9738" width="20.85546875" style="2" customWidth="1"/>
    <col min="9739" max="9739" width="17.5703125" style="2" bestFit="1" customWidth="1"/>
    <col min="9740" max="9984" width="11.5703125" style="2"/>
    <col min="9985" max="9985" width="8.85546875" style="2" customWidth="1"/>
    <col min="9986" max="9986" width="24.28515625" style="2" customWidth="1"/>
    <col min="9987" max="9988" width="0" style="2" hidden="1" customWidth="1"/>
    <col min="9989" max="9989" width="15.28515625" style="2" customWidth="1"/>
    <col min="9990" max="9991" width="15.85546875" style="2" customWidth="1"/>
    <col min="9992" max="9993" width="16" style="2" customWidth="1"/>
    <col min="9994" max="9994" width="20.85546875" style="2" customWidth="1"/>
    <col min="9995" max="9995" width="17.5703125" style="2" bestFit="1" customWidth="1"/>
    <col min="9996" max="10240" width="11.5703125" style="2"/>
    <col min="10241" max="10241" width="8.85546875" style="2" customWidth="1"/>
    <col min="10242" max="10242" width="24.28515625" style="2" customWidth="1"/>
    <col min="10243" max="10244" width="0" style="2" hidden="1" customWidth="1"/>
    <col min="10245" max="10245" width="15.28515625" style="2" customWidth="1"/>
    <col min="10246" max="10247" width="15.85546875" style="2" customWidth="1"/>
    <col min="10248" max="10249" width="16" style="2" customWidth="1"/>
    <col min="10250" max="10250" width="20.85546875" style="2" customWidth="1"/>
    <col min="10251" max="10251" width="17.5703125" style="2" bestFit="1" customWidth="1"/>
    <col min="10252" max="10496" width="11.5703125" style="2"/>
    <col min="10497" max="10497" width="8.85546875" style="2" customWidth="1"/>
    <col min="10498" max="10498" width="24.28515625" style="2" customWidth="1"/>
    <col min="10499" max="10500" width="0" style="2" hidden="1" customWidth="1"/>
    <col min="10501" max="10501" width="15.28515625" style="2" customWidth="1"/>
    <col min="10502" max="10503" width="15.85546875" style="2" customWidth="1"/>
    <col min="10504" max="10505" width="16" style="2" customWidth="1"/>
    <col min="10506" max="10506" width="20.85546875" style="2" customWidth="1"/>
    <col min="10507" max="10507" width="17.5703125" style="2" bestFit="1" customWidth="1"/>
    <col min="10508" max="10752" width="11.5703125" style="2"/>
    <col min="10753" max="10753" width="8.85546875" style="2" customWidth="1"/>
    <col min="10754" max="10754" width="24.28515625" style="2" customWidth="1"/>
    <col min="10755" max="10756" width="0" style="2" hidden="1" customWidth="1"/>
    <col min="10757" max="10757" width="15.28515625" style="2" customWidth="1"/>
    <col min="10758" max="10759" width="15.85546875" style="2" customWidth="1"/>
    <col min="10760" max="10761" width="16" style="2" customWidth="1"/>
    <col min="10762" max="10762" width="20.85546875" style="2" customWidth="1"/>
    <col min="10763" max="10763" width="17.5703125" style="2" bestFit="1" customWidth="1"/>
    <col min="10764" max="11008" width="11.5703125" style="2"/>
    <col min="11009" max="11009" width="8.85546875" style="2" customWidth="1"/>
    <col min="11010" max="11010" width="24.28515625" style="2" customWidth="1"/>
    <col min="11011" max="11012" width="0" style="2" hidden="1" customWidth="1"/>
    <col min="11013" max="11013" width="15.28515625" style="2" customWidth="1"/>
    <col min="11014" max="11015" width="15.85546875" style="2" customWidth="1"/>
    <col min="11016" max="11017" width="16" style="2" customWidth="1"/>
    <col min="11018" max="11018" width="20.85546875" style="2" customWidth="1"/>
    <col min="11019" max="11019" width="17.5703125" style="2" bestFit="1" customWidth="1"/>
    <col min="11020" max="11264" width="11.5703125" style="2"/>
    <col min="11265" max="11265" width="8.85546875" style="2" customWidth="1"/>
    <col min="11266" max="11266" width="24.28515625" style="2" customWidth="1"/>
    <col min="11267" max="11268" width="0" style="2" hidden="1" customWidth="1"/>
    <col min="11269" max="11269" width="15.28515625" style="2" customWidth="1"/>
    <col min="11270" max="11271" width="15.85546875" style="2" customWidth="1"/>
    <col min="11272" max="11273" width="16" style="2" customWidth="1"/>
    <col min="11274" max="11274" width="20.85546875" style="2" customWidth="1"/>
    <col min="11275" max="11275" width="17.5703125" style="2" bestFit="1" customWidth="1"/>
    <col min="11276" max="11520" width="11.5703125" style="2"/>
    <col min="11521" max="11521" width="8.85546875" style="2" customWidth="1"/>
    <col min="11522" max="11522" width="24.28515625" style="2" customWidth="1"/>
    <col min="11523" max="11524" width="0" style="2" hidden="1" customWidth="1"/>
    <col min="11525" max="11525" width="15.28515625" style="2" customWidth="1"/>
    <col min="11526" max="11527" width="15.85546875" style="2" customWidth="1"/>
    <col min="11528" max="11529" width="16" style="2" customWidth="1"/>
    <col min="11530" max="11530" width="20.85546875" style="2" customWidth="1"/>
    <col min="11531" max="11531" width="17.5703125" style="2" bestFit="1" customWidth="1"/>
    <col min="11532" max="11776" width="11.5703125" style="2"/>
    <col min="11777" max="11777" width="8.85546875" style="2" customWidth="1"/>
    <col min="11778" max="11778" width="24.28515625" style="2" customWidth="1"/>
    <col min="11779" max="11780" width="0" style="2" hidden="1" customWidth="1"/>
    <col min="11781" max="11781" width="15.28515625" style="2" customWidth="1"/>
    <col min="11782" max="11783" width="15.85546875" style="2" customWidth="1"/>
    <col min="11784" max="11785" width="16" style="2" customWidth="1"/>
    <col min="11786" max="11786" width="20.85546875" style="2" customWidth="1"/>
    <col min="11787" max="11787" width="17.5703125" style="2" bestFit="1" customWidth="1"/>
    <col min="11788" max="12032" width="11.5703125" style="2"/>
    <col min="12033" max="12033" width="8.85546875" style="2" customWidth="1"/>
    <col min="12034" max="12034" width="24.28515625" style="2" customWidth="1"/>
    <col min="12035" max="12036" width="0" style="2" hidden="1" customWidth="1"/>
    <col min="12037" max="12037" width="15.28515625" style="2" customWidth="1"/>
    <col min="12038" max="12039" width="15.85546875" style="2" customWidth="1"/>
    <col min="12040" max="12041" width="16" style="2" customWidth="1"/>
    <col min="12042" max="12042" width="20.85546875" style="2" customWidth="1"/>
    <col min="12043" max="12043" width="17.5703125" style="2" bestFit="1" customWidth="1"/>
    <col min="12044" max="12288" width="11.5703125" style="2"/>
    <col min="12289" max="12289" width="8.85546875" style="2" customWidth="1"/>
    <col min="12290" max="12290" width="24.28515625" style="2" customWidth="1"/>
    <col min="12291" max="12292" width="0" style="2" hidden="1" customWidth="1"/>
    <col min="12293" max="12293" width="15.28515625" style="2" customWidth="1"/>
    <col min="12294" max="12295" width="15.85546875" style="2" customWidth="1"/>
    <col min="12296" max="12297" width="16" style="2" customWidth="1"/>
    <col min="12298" max="12298" width="20.85546875" style="2" customWidth="1"/>
    <col min="12299" max="12299" width="17.5703125" style="2" bestFit="1" customWidth="1"/>
    <col min="12300" max="12544" width="11.5703125" style="2"/>
    <col min="12545" max="12545" width="8.85546875" style="2" customWidth="1"/>
    <col min="12546" max="12546" width="24.28515625" style="2" customWidth="1"/>
    <col min="12547" max="12548" width="0" style="2" hidden="1" customWidth="1"/>
    <col min="12549" max="12549" width="15.28515625" style="2" customWidth="1"/>
    <col min="12550" max="12551" width="15.85546875" style="2" customWidth="1"/>
    <col min="12552" max="12553" width="16" style="2" customWidth="1"/>
    <col min="12554" max="12554" width="20.85546875" style="2" customWidth="1"/>
    <col min="12555" max="12555" width="17.5703125" style="2" bestFit="1" customWidth="1"/>
    <col min="12556" max="12800" width="11.5703125" style="2"/>
    <col min="12801" max="12801" width="8.85546875" style="2" customWidth="1"/>
    <col min="12802" max="12802" width="24.28515625" style="2" customWidth="1"/>
    <col min="12803" max="12804" width="0" style="2" hidden="1" customWidth="1"/>
    <col min="12805" max="12805" width="15.28515625" style="2" customWidth="1"/>
    <col min="12806" max="12807" width="15.85546875" style="2" customWidth="1"/>
    <col min="12808" max="12809" width="16" style="2" customWidth="1"/>
    <col min="12810" max="12810" width="20.85546875" style="2" customWidth="1"/>
    <col min="12811" max="12811" width="17.5703125" style="2" bestFit="1" customWidth="1"/>
    <col min="12812" max="13056" width="11.5703125" style="2"/>
    <col min="13057" max="13057" width="8.85546875" style="2" customWidth="1"/>
    <col min="13058" max="13058" width="24.28515625" style="2" customWidth="1"/>
    <col min="13059" max="13060" width="0" style="2" hidden="1" customWidth="1"/>
    <col min="13061" max="13061" width="15.28515625" style="2" customWidth="1"/>
    <col min="13062" max="13063" width="15.85546875" style="2" customWidth="1"/>
    <col min="13064" max="13065" width="16" style="2" customWidth="1"/>
    <col min="13066" max="13066" width="20.85546875" style="2" customWidth="1"/>
    <col min="13067" max="13067" width="17.5703125" style="2" bestFit="1" customWidth="1"/>
    <col min="13068" max="13312" width="11.5703125" style="2"/>
    <col min="13313" max="13313" width="8.85546875" style="2" customWidth="1"/>
    <col min="13314" max="13314" width="24.28515625" style="2" customWidth="1"/>
    <col min="13315" max="13316" width="0" style="2" hidden="1" customWidth="1"/>
    <col min="13317" max="13317" width="15.28515625" style="2" customWidth="1"/>
    <col min="13318" max="13319" width="15.85546875" style="2" customWidth="1"/>
    <col min="13320" max="13321" width="16" style="2" customWidth="1"/>
    <col min="13322" max="13322" width="20.85546875" style="2" customWidth="1"/>
    <col min="13323" max="13323" width="17.5703125" style="2" bestFit="1" customWidth="1"/>
    <col min="13324" max="13568" width="11.5703125" style="2"/>
    <col min="13569" max="13569" width="8.85546875" style="2" customWidth="1"/>
    <col min="13570" max="13570" width="24.28515625" style="2" customWidth="1"/>
    <col min="13571" max="13572" width="0" style="2" hidden="1" customWidth="1"/>
    <col min="13573" max="13573" width="15.28515625" style="2" customWidth="1"/>
    <col min="13574" max="13575" width="15.85546875" style="2" customWidth="1"/>
    <col min="13576" max="13577" width="16" style="2" customWidth="1"/>
    <col min="13578" max="13578" width="20.85546875" style="2" customWidth="1"/>
    <col min="13579" max="13579" width="17.5703125" style="2" bestFit="1" customWidth="1"/>
    <col min="13580" max="13824" width="11.5703125" style="2"/>
    <col min="13825" max="13825" width="8.85546875" style="2" customWidth="1"/>
    <col min="13826" max="13826" width="24.28515625" style="2" customWidth="1"/>
    <col min="13827" max="13828" width="0" style="2" hidden="1" customWidth="1"/>
    <col min="13829" max="13829" width="15.28515625" style="2" customWidth="1"/>
    <col min="13830" max="13831" width="15.85546875" style="2" customWidth="1"/>
    <col min="13832" max="13833" width="16" style="2" customWidth="1"/>
    <col min="13834" max="13834" width="20.85546875" style="2" customWidth="1"/>
    <col min="13835" max="13835" width="17.5703125" style="2" bestFit="1" customWidth="1"/>
    <col min="13836" max="14080" width="11.5703125" style="2"/>
    <col min="14081" max="14081" width="8.85546875" style="2" customWidth="1"/>
    <col min="14082" max="14082" width="24.28515625" style="2" customWidth="1"/>
    <col min="14083" max="14084" width="0" style="2" hidden="1" customWidth="1"/>
    <col min="14085" max="14085" width="15.28515625" style="2" customWidth="1"/>
    <col min="14086" max="14087" width="15.85546875" style="2" customWidth="1"/>
    <col min="14088" max="14089" width="16" style="2" customWidth="1"/>
    <col min="14090" max="14090" width="20.85546875" style="2" customWidth="1"/>
    <col min="14091" max="14091" width="17.5703125" style="2" bestFit="1" customWidth="1"/>
    <col min="14092" max="14336" width="11.5703125" style="2"/>
    <col min="14337" max="14337" width="8.85546875" style="2" customWidth="1"/>
    <col min="14338" max="14338" width="24.28515625" style="2" customWidth="1"/>
    <col min="14339" max="14340" width="0" style="2" hidden="1" customWidth="1"/>
    <col min="14341" max="14341" width="15.28515625" style="2" customWidth="1"/>
    <col min="14342" max="14343" width="15.85546875" style="2" customWidth="1"/>
    <col min="14344" max="14345" width="16" style="2" customWidth="1"/>
    <col min="14346" max="14346" width="20.85546875" style="2" customWidth="1"/>
    <col min="14347" max="14347" width="17.5703125" style="2" bestFit="1" customWidth="1"/>
    <col min="14348" max="14592" width="11.5703125" style="2"/>
    <col min="14593" max="14593" width="8.85546875" style="2" customWidth="1"/>
    <col min="14594" max="14594" width="24.28515625" style="2" customWidth="1"/>
    <col min="14595" max="14596" width="0" style="2" hidden="1" customWidth="1"/>
    <col min="14597" max="14597" width="15.28515625" style="2" customWidth="1"/>
    <col min="14598" max="14599" width="15.85546875" style="2" customWidth="1"/>
    <col min="14600" max="14601" width="16" style="2" customWidth="1"/>
    <col min="14602" max="14602" width="20.85546875" style="2" customWidth="1"/>
    <col min="14603" max="14603" width="17.5703125" style="2" bestFit="1" customWidth="1"/>
    <col min="14604" max="14848" width="11.5703125" style="2"/>
    <col min="14849" max="14849" width="8.85546875" style="2" customWidth="1"/>
    <col min="14850" max="14850" width="24.28515625" style="2" customWidth="1"/>
    <col min="14851" max="14852" width="0" style="2" hidden="1" customWidth="1"/>
    <col min="14853" max="14853" width="15.28515625" style="2" customWidth="1"/>
    <col min="14854" max="14855" width="15.85546875" style="2" customWidth="1"/>
    <col min="14856" max="14857" width="16" style="2" customWidth="1"/>
    <col min="14858" max="14858" width="20.85546875" style="2" customWidth="1"/>
    <col min="14859" max="14859" width="17.5703125" style="2" bestFit="1" customWidth="1"/>
    <col min="14860" max="15104" width="11.5703125" style="2"/>
    <col min="15105" max="15105" width="8.85546875" style="2" customWidth="1"/>
    <col min="15106" max="15106" width="24.28515625" style="2" customWidth="1"/>
    <col min="15107" max="15108" width="0" style="2" hidden="1" customWidth="1"/>
    <col min="15109" max="15109" width="15.28515625" style="2" customWidth="1"/>
    <col min="15110" max="15111" width="15.85546875" style="2" customWidth="1"/>
    <col min="15112" max="15113" width="16" style="2" customWidth="1"/>
    <col min="15114" max="15114" width="20.85546875" style="2" customWidth="1"/>
    <col min="15115" max="15115" width="17.5703125" style="2" bestFit="1" customWidth="1"/>
    <col min="15116" max="15360" width="11.5703125" style="2"/>
    <col min="15361" max="15361" width="8.85546875" style="2" customWidth="1"/>
    <col min="15362" max="15362" width="24.28515625" style="2" customWidth="1"/>
    <col min="15363" max="15364" width="0" style="2" hidden="1" customWidth="1"/>
    <col min="15365" max="15365" width="15.28515625" style="2" customWidth="1"/>
    <col min="15366" max="15367" width="15.85546875" style="2" customWidth="1"/>
    <col min="15368" max="15369" width="16" style="2" customWidth="1"/>
    <col min="15370" max="15370" width="20.85546875" style="2" customWidth="1"/>
    <col min="15371" max="15371" width="17.5703125" style="2" bestFit="1" customWidth="1"/>
    <col min="15372" max="15616" width="11.5703125" style="2"/>
    <col min="15617" max="15617" width="8.85546875" style="2" customWidth="1"/>
    <col min="15618" max="15618" width="24.28515625" style="2" customWidth="1"/>
    <col min="15619" max="15620" width="0" style="2" hidden="1" customWidth="1"/>
    <col min="15621" max="15621" width="15.28515625" style="2" customWidth="1"/>
    <col min="15622" max="15623" width="15.85546875" style="2" customWidth="1"/>
    <col min="15624" max="15625" width="16" style="2" customWidth="1"/>
    <col min="15626" max="15626" width="20.85546875" style="2" customWidth="1"/>
    <col min="15627" max="15627" width="17.5703125" style="2" bestFit="1" customWidth="1"/>
    <col min="15628" max="15872" width="11.5703125" style="2"/>
    <col min="15873" max="15873" width="8.85546875" style="2" customWidth="1"/>
    <col min="15874" max="15874" width="24.28515625" style="2" customWidth="1"/>
    <col min="15875" max="15876" width="0" style="2" hidden="1" customWidth="1"/>
    <col min="15877" max="15877" width="15.28515625" style="2" customWidth="1"/>
    <col min="15878" max="15879" width="15.85546875" style="2" customWidth="1"/>
    <col min="15880" max="15881" width="16" style="2" customWidth="1"/>
    <col min="15882" max="15882" width="20.85546875" style="2" customWidth="1"/>
    <col min="15883" max="15883" width="17.5703125" style="2" bestFit="1" customWidth="1"/>
    <col min="15884" max="16128" width="11.5703125" style="2"/>
    <col min="16129" max="16129" width="8.85546875" style="2" customWidth="1"/>
    <col min="16130" max="16130" width="24.28515625" style="2" customWidth="1"/>
    <col min="16131" max="16132" width="0" style="2" hidden="1" customWidth="1"/>
    <col min="16133" max="16133" width="15.28515625" style="2" customWidth="1"/>
    <col min="16134" max="16135" width="15.85546875" style="2" customWidth="1"/>
    <col min="16136" max="16137" width="16" style="2" customWidth="1"/>
    <col min="16138" max="16138" width="20.85546875" style="2" customWidth="1"/>
    <col min="16139" max="16139" width="17.5703125" style="2" bestFit="1" customWidth="1"/>
    <col min="16140" max="16384" width="11.5703125" style="2"/>
  </cols>
  <sheetData>
    <row r="1" spans="1:11" ht="20.100000000000001" customHeight="1" x14ac:dyDescent="0.25">
      <c r="A1" s="1" t="s">
        <v>0</v>
      </c>
    </row>
    <row r="2" spans="1:11" ht="20.100000000000001" customHeight="1" x14ac:dyDescent="0.25">
      <c r="A2" s="1" t="s">
        <v>1</v>
      </c>
    </row>
    <row r="3" spans="1:11" ht="20.100000000000001" customHeight="1" x14ac:dyDescent="0.25">
      <c r="A3" s="1"/>
    </row>
    <row r="4" spans="1:11" ht="20.100000000000001" customHeight="1" x14ac:dyDescent="0.25">
      <c r="A4" s="1" t="s">
        <v>2</v>
      </c>
    </row>
    <row r="5" spans="1:11" ht="20.100000000000001" customHeight="1" thickBot="1" x14ac:dyDescent="0.3">
      <c r="J5" s="3"/>
    </row>
    <row r="6" spans="1:11" ht="33" customHeight="1" thickBot="1" x14ac:dyDescent="0.25"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11</v>
      </c>
    </row>
    <row r="7" spans="1:11" ht="20.100000000000001" customHeight="1" thickBot="1" x14ac:dyDescent="0.25">
      <c r="A7" s="179" t="s">
        <v>12</v>
      </c>
      <c r="B7" s="180"/>
      <c r="C7" s="180"/>
      <c r="D7" s="180"/>
      <c r="E7" s="180"/>
      <c r="F7" s="180"/>
      <c r="G7" s="180"/>
      <c r="H7" s="180"/>
      <c r="I7" s="180"/>
      <c r="J7" s="181"/>
    </row>
    <row r="8" spans="1:11" ht="20.100000000000001" customHeight="1" thickBot="1" x14ac:dyDescent="0.25">
      <c r="A8" s="165">
        <v>1</v>
      </c>
      <c r="B8" s="167" t="s">
        <v>13</v>
      </c>
      <c r="C8" s="8" t="s">
        <v>11</v>
      </c>
      <c r="D8" s="9">
        <v>1</v>
      </c>
      <c r="E8" s="10">
        <v>4074000</v>
      </c>
      <c r="F8" s="10">
        <v>2716000</v>
      </c>
      <c r="G8" s="11"/>
      <c r="H8" s="12"/>
      <c r="I8" s="13"/>
      <c r="J8" s="14">
        <v>6790000</v>
      </c>
      <c r="K8" s="15"/>
    </row>
    <row r="9" spans="1:11" ht="20.100000000000001" customHeight="1" thickBot="1" x14ac:dyDescent="0.25">
      <c r="A9" s="165"/>
      <c r="B9" s="182"/>
      <c r="C9" s="16" t="s">
        <v>14</v>
      </c>
      <c r="D9" s="17">
        <v>0.9</v>
      </c>
      <c r="E9" s="18">
        <v>3666600</v>
      </c>
      <c r="F9" s="19">
        <v>2444400</v>
      </c>
      <c r="G9" s="20"/>
      <c r="H9" s="21"/>
      <c r="I9" s="22"/>
      <c r="J9" s="23">
        <v>6111000</v>
      </c>
    </row>
    <row r="10" spans="1:11" ht="20.100000000000001" customHeight="1" thickBot="1" x14ac:dyDescent="0.25">
      <c r="A10" s="165"/>
      <c r="B10" s="183"/>
      <c r="C10" s="24" t="s">
        <v>15</v>
      </c>
      <c r="D10" s="25">
        <v>9.9999999999999978E-2</v>
      </c>
      <c r="E10" s="26">
        <v>407400</v>
      </c>
      <c r="F10" s="27">
        <v>271600</v>
      </c>
      <c r="G10" s="28"/>
      <c r="H10" s="29"/>
      <c r="I10" s="30"/>
      <c r="J10" s="31">
        <v>679000</v>
      </c>
    </row>
    <row r="11" spans="1:11" ht="20.100000000000001" customHeight="1" thickBot="1" x14ac:dyDescent="0.3">
      <c r="A11" s="165">
        <v>2</v>
      </c>
      <c r="B11" s="167" t="s">
        <v>16</v>
      </c>
      <c r="C11" s="8" t="s">
        <v>11</v>
      </c>
      <c r="D11" s="9">
        <v>1</v>
      </c>
      <c r="E11" s="10">
        <v>1182678.5</v>
      </c>
      <c r="F11" s="32">
        <v>1182678.5</v>
      </c>
      <c r="G11" s="11"/>
      <c r="H11" s="12"/>
      <c r="I11" s="33"/>
      <c r="J11" s="34">
        <v>2365357</v>
      </c>
    </row>
    <row r="12" spans="1:11" ht="20.100000000000001" customHeight="1" thickBot="1" x14ac:dyDescent="0.25">
      <c r="A12" s="165"/>
      <c r="B12" s="167"/>
      <c r="C12" s="16" t="s">
        <v>14</v>
      </c>
      <c r="D12" s="17">
        <v>0.9</v>
      </c>
      <c r="E12" s="18">
        <v>1064410.6500000001</v>
      </c>
      <c r="F12" s="18">
        <v>1064410.6500000001</v>
      </c>
      <c r="G12" s="20"/>
      <c r="H12" s="21"/>
      <c r="I12" s="22"/>
      <c r="J12" s="23">
        <v>2128821.3000000003</v>
      </c>
    </row>
    <row r="13" spans="1:11" ht="20.100000000000001" customHeight="1" thickBot="1" x14ac:dyDescent="0.25">
      <c r="A13" s="165"/>
      <c r="B13" s="167"/>
      <c r="C13" s="24" t="s">
        <v>15</v>
      </c>
      <c r="D13" s="25">
        <v>9.9999999999999978E-2</v>
      </c>
      <c r="E13" s="26">
        <v>118267.84999999986</v>
      </c>
      <c r="F13" s="26">
        <v>118267.84999999986</v>
      </c>
      <c r="G13" s="28"/>
      <c r="H13" s="29"/>
      <c r="I13" s="30"/>
      <c r="J13" s="31">
        <v>236535.69999999972</v>
      </c>
    </row>
    <row r="14" spans="1:11" ht="20.100000000000001" customHeight="1" thickBot="1" x14ac:dyDescent="0.25">
      <c r="A14" s="165">
        <v>3</v>
      </c>
      <c r="B14" s="167" t="s">
        <v>17</v>
      </c>
      <c r="C14" s="8" t="s">
        <v>11</v>
      </c>
      <c r="D14" s="9">
        <v>1</v>
      </c>
      <c r="E14" s="10">
        <v>8100133.2000000002</v>
      </c>
      <c r="F14" s="32">
        <v>12150199.800000001</v>
      </c>
      <c r="G14" s="11"/>
      <c r="H14" s="12"/>
      <c r="I14" s="13"/>
      <c r="J14" s="14">
        <v>20250333</v>
      </c>
    </row>
    <row r="15" spans="1:11" ht="20.100000000000001" customHeight="1" thickBot="1" x14ac:dyDescent="0.25">
      <c r="A15" s="165"/>
      <c r="B15" s="167"/>
      <c r="C15" s="16" t="s">
        <v>14</v>
      </c>
      <c r="D15" s="17">
        <v>0.9</v>
      </c>
      <c r="E15" s="18">
        <v>7290119.8799999999</v>
      </c>
      <c r="F15" s="18">
        <v>10935179.82</v>
      </c>
      <c r="G15" s="20"/>
      <c r="H15" s="21"/>
      <c r="I15" s="22"/>
      <c r="J15" s="23">
        <v>18225299.699999999</v>
      </c>
    </row>
    <row r="16" spans="1:11" ht="20.100000000000001" customHeight="1" thickBot="1" x14ac:dyDescent="0.25">
      <c r="A16" s="165"/>
      <c r="B16" s="167"/>
      <c r="C16" s="24" t="s">
        <v>15</v>
      </c>
      <c r="D16" s="25">
        <v>9.9999999999999978E-2</v>
      </c>
      <c r="E16" s="26">
        <v>810013.3200000003</v>
      </c>
      <c r="F16" s="26">
        <v>1215019.9800000004</v>
      </c>
      <c r="G16" s="28"/>
      <c r="H16" s="29"/>
      <c r="I16" s="30"/>
      <c r="J16" s="31">
        <v>2025033.3000000007</v>
      </c>
    </row>
    <row r="17" spans="1:11" ht="20.100000000000001" customHeight="1" thickBot="1" x14ac:dyDescent="0.25">
      <c r="A17" s="165">
        <v>4</v>
      </c>
      <c r="B17" s="167" t="s">
        <v>18</v>
      </c>
      <c r="C17" s="8" t="s">
        <v>11</v>
      </c>
      <c r="D17" s="9">
        <v>1</v>
      </c>
      <c r="E17" s="10">
        <v>529531.5</v>
      </c>
      <c r="F17" s="32">
        <v>529531.5</v>
      </c>
      <c r="G17" s="12"/>
      <c r="H17" s="12"/>
      <c r="I17" s="13"/>
      <c r="J17" s="14">
        <v>1059063</v>
      </c>
    </row>
    <row r="18" spans="1:11" ht="20.100000000000001" customHeight="1" thickBot="1" x14ac:dyDescent="0.25">
      <c r="A18" s="165"/>
      <c r="B18" s="167"/>
      <c r="C18" s="16" t="s">
        <v>14</v>
      </c>
      <c r="D18" s="17">
        <v>0.9</v>
      </c>
      <c r="E18" s="18">
        <v>476578.35000000003</v>
      </c>
      <c r="F18" s="18">
        <v>476578.35000000003</v>
      </c>
      <c r="G18" s="21"/>
      <c r="H18" s="21"/>
      <c r="I18" s="22"/>
      <c r="J18" s="23">
        <v>953156.70000000007</v>
      </c>
    </row>
    <row r="19" spans="1:11" ht="20.100000000000001" customHeight="1" thickBot="1" x14ac:dyDescent="0.25">
      <c r="A19" s="165"/>
      <c r="B19" s="167"/>
      <c r="C19" s="24" t="s">
        <v>15</v>
      </c>
      <c r="D19" s="25">
        <v>9.9999999999999978E-2</v>
      </c>
      <c r="E19" s="26">
        <v>52953.149999999965</v>
      </c>
      <c r="F19" s="26">
        <v>52953.149999999965</v>
      </c>
      <c r="G19" s="29"/>
      <c r="H19" s="29"/>
      <c r="I19" s="30"/>
      <c r="J19" s="31">
        <v>105906.29999999993</v>
      </c>
    </row>
    <row r="20" spans="1:11" ht="20.100000000000001" customHeight="1" thickBot="1" x14ac:dyDescent="0.25">
      <c r="A20" s="165">
        <v>5</v>
      </c>
      <c r="B20" s="167" t="s">
        <v>19</v>
      </c>
      <c r="C20" s="8" t="s">
        <v>11</v>
      </c>
      <c r="D20" s="9">
        <v>1</v>
      </c>
      <c r="E20" s="10">
        <v>4172235.2</v>
      </c>
      <c r="F20" s="32">
        <v>6258352.7999999998</v>
      </c>
      <c r="G20" s="11"/>
      <c r="H20" s="12"/>
      <c r="I20" s="13"/>
      <c r="J20" s="14">
        <v>10430588</v>
      </c>
    </row>
    <row r="21" spans="1:11" ht="20.100000000000001" customHeight="1" thickBot="1" x14ac:dyDescent="0.25">
      <c r="A21" s="165"/>
      <c r="B21" s="167"/>
      <c r="C21" s="16" t="s">
        <v>14</v>
      </c>
      <c r="D21" s="17">
        <v>0.9</v>
      </c>
      <c r="E21" s="18">
        <v>3755011.68</v>
      </c>
      <c r="F21" s="18">
        <v>5632517.5199999996</v>
      </c>
      <c r="G21" s="20"/>
      <c r="H21" s="21"/>
      <c r="I21" s="22"/>
      <c r="J21" s="23">
        <v>9387529.1999999993</v>
      </c>
    </row>
    <row r="22" spans="1:11" ht="20.100000000000001" customHeight="1" thickBot="1" x14ac:dyDescent="0.25">
      <c r="A22" s="165"/>
      <c r="B22" s="167"/>
      <c r="C22" s="24" t="s">
        <v>15</v>
      </c>
      <c r="D22" s="25">
        <v>9.9999999999999978E-2</v>
      </c>
      <c r="E22" s="26">
        <v>417223.52</v>
      </c>
      <c r="F22" s="26">
        <v>625835.28000000026</v>
      </c>
      <c r="G22" s="28"/>
      <c r="H22" s="29"/>
      <c r="I22" s="30"/>
      <c r="J22" s="31">
        <v>1043058.8000000003</v>
      </c>
    </row>
    <row r="23" spans="1:11" ht="20.100000000000001" customHeight="1" thickBot="1" x14ac:dyDescent="0.25">
      <c r="A23" s="156">
        <v>6</v>
      </c>
      <c r="B23" s="157" t="s">
        <v>20</v>
      </c>
      <c r="C23" s="8" t="s">
        <v>11</v>
      </c>
      <c r="D23" s="9">
        <v>1</v>
      </c>
      <c r="E23" s="10">
        <v>676833.5</v>
      </c>
      <c r="F23" s="32">
        <v>676833.5</v>
      </c>
      <c r="G23" s="12"/>
      <c r="H23" s="12"/>
      <c r="I23" s="13"/>
      <c r="J23" s="14">
        <v>1353667</v>
      </c>
    </row>
    <row r="24" spans="1:11" ht="20.100000000000001" customHeight="1" thickBot="1" x14ac:dyDescent="0.25">
      <c r="A24" s="156"/>
      <c r="B24" s="157"/>
      <c r="C24" s="16" t="s">
        <v>14</v>
      </c>
      <c r="D24" s="17">
        <v>0.9</v>
      </c>
      <c r="E24" s="18">
        <v>609150.15</v>
      </c>
      <c r="F24" s="18">
        <v>609150.15</v>
      </c>
      <c r="G24" s="21"/>
      <c r="H24" s="21"/>
      <c r="I24" s="22"/>
      <c r="J24" s="23">
        <v>1218300.3</v>
      </c>
    </row>
    <row r="25" spans="1:11" ht="20.100000000000001" customHeight="1" thickBot="1" x14ac:dyDescent="0.25">
      <c r="A25" s="156"/>
      <c r="B25" s="157"/>
      <c r="C25" s="24" t="s">
        <v>15</v>
      </c>
      <c r="D25" s="25">
        <v>9.9999999999999978E-2</v>
      </c>
      <c r="E25" s="26">
        <v>67683.349999999977</v>
      </c>
      <c r="F25" s="26">
        <v>67683.349999999977</v>
      </c>
      <c r="G25" s="29"/>
      <c r="H25" s="29"/>
      <c r="I25" s="30"/>
      <c r="J25" s="31">
        <v>135366.69999999995</v>
      </c>
    </row>
    <row r="26" spans="1:11" ht="20.100000000000001" customHeight="1" thickBot="1" x14ac:dyDescent="0.25">
      <c r="A26" s="156">
        <v>8</v>
      </c>
      <c r="B26" s="157" t="s">
        <v>21</v>
      </c>
      <c r="C26" s="8" t="s">
        <v>11</v>
      </c>
      <c r="D26" s="9">
        <v>1</v>
      </c>
      <c r="E26" s="10">
        <v>762377.5</v>
      </c>
      <c r="F26" s="32">
        <v>762377.5</v>
      </c>
      <c r="G26" s="11"/>
      <c r="H26" s="12"/>
      <c r="I26" s="13"/>
      <c r="J26" s="14">
        <v>1524755</v>
      </c>
    </row>
    <row r="27" spans="1:11" ht="20.100000000000001" customHeight="1" thickBot="1" x14ac:dyDescent="0.25">
      <c r="A27" s="156"/>
      <c r="B27" s="157"/>
      <c r="C27" s="16" t="s">
        <v>14</v>
      </c>
      <c r="D27" s="17">
        <v>0.9</v>
      </c>
      <c r="E27" s="18">
        <v>686139.75</v>
      </c>
      <c r="F27" s="18">
        <v>686139.75</v>
      </c>
      <c r="G27" s="20"/>
      <c r="H27" s="21"/>
      <c r="I27" s="22"/>
      <c r="J27" s="23">
        <v>1372279.5</v>
      </c>
    </row>
    <row r="28" spans="1:11" ht="20.100000000000001" customHeight="1" thickBot="1" x14ac:dyDescent="0.25">
      <c r="A28" s="156"/>
      <c r="B28" s="157"/>
      <c r="C28" s="24" t="s">
        <v>15</v>
      </c>
      <c r="D28" s="25">
        <v>9.9999999999999978E-2</v>
      </c>
      <c r="E28" s="26">
        <v>76237.75</v>
      </c>
      <c r="F28" s="26">
        <v>76237.75</v>
      </c>
      <c r="G28" s="28"/>
      <c r="H28" s="29"/>
      <c r="I28" s="30"/>
      <c r="J28" s="31">
        <v>152475.5</v>
      </c>
    </row>
    <row r="29" spans="1:11" ht="20.100000000000001" customHeight="1" thickBot="1" x14ac:dyDescent="0.25">
      <c r="A29" s="156">
        <v>9</v>
      </c>
      <c r="B29" s="157" t="s">
        <v>22</v>
      </c>
      <c r="C29" s="8" t="s">
        <v>11</v>
      </c>
      <c r="D29" s="9">
        <v>1</v>
      </c>
      <c r="E29" s="10">
        <v>2210179</v>
      </c>
      <c r="F29" s="32">
        <v>2210179</v>
      </c>
      <c r="G29" s="12"/>
      <c r="H29" s="12"/>
      <c r="I29" s="13"/>
      <c r="J29" s="14">
        <v>4420358</v>
      </c>
    </row>
    <row r="30" spans="1:11" ht="20.100000000000001" customHeight="1" thickBot="1" x14ac:dyDescent="0.25">
      <c r="A30" s="156"/>
      <c r="B30" s="157"/>
      <c r="C30" s="16" t="s">
        <v>14</v>
      </c>
      <c r="D30" s="17">
        <v>0.9</v>
      </c>
      <c r="E30" s="18">
        <v>1989161.1</v>
      </c>
      <c r="F30" s="18">
        <v>1989161.1</v>
      </c>
      <c r="G30" s="21"/>
      <c r="H30" s="21"/>
      <c r="I30" s="22"/>
      <c r="J30" s="23">
        <v>3978322.2</v>
      </c>
    </row>
    <row r="31" spans="1:11" ht="20.100000000000001" customHeight="1" thickBot="1" x14ac:dyDescent="0.25">
      <c r="A31" s="156"/>
      <c r="B31" s="157"/>
      <c r="C31" s="24" t="s">
        <v>15</v>
      </c>
      <c r="D31" s="25">
        <v>9.9999999999999978E-2</v>
      </c>
      <c r="E31" s="26">
        <v>221017.89999999991</v>
      </c>
      <c r="F31" s="26">
        <v>221017.89999999991</v>
      </c>
      <c r="G31" s="29"/>
      <c r="H31" s="29"/>
      <c r="I31" s="30"/>
      <c r="J31" s="31">
        <v>442035.79999999981</v>
      </c>
    </row>
    <row r="32" spans="1:11" ht="20.100000000000001" customHeight="1" thickBot="1" x14ac:dyDescent="0.25">
      <c r="A32" s="156">
        <v>10</v>
      </c>
      <c r="B32" s="157" t="s">
        <v>23</v>
      </c>
      <c r="C32" s="8" t="s">
        <v>11</v>
      </c>
      <c r="D32" s="9">
        <v>1</v>
      </c>
      <c r="E32" s="10">
        <v>1824875.6</v>
      </c>
      <c r="F32" s="32">
        <v>2737313.4</v>
      </c>
      <c r="G32" s="11"/>
      <c r="H32" s="11"/>
      <c r="I32" s="35"/>
      <c r="J32" s="14">
        <v>4562189</v>
      </c>
      <c r="K32" s="15"/>
    </row>
    <row r="33" spans="1:12" ht="20.100000000000001" customHeight="1" thickBot="1" x14ac:dyDescent="0.25">
      <c r="A33" s="156"/>
      <c r="B33" s="157"/>
      <c r="C33" s="16" t="s">
        <v>14</v>
      </c>
      <c r="D33" s="17">
        <v>0.9</v>
      </c>
      <c r="E33" s="18">
        <v>1642389</v>
      </c>
      <c r="F33" s="18">
        <v>2463582.06</v>
      </c>
      <c r="G33" s="36">
        <v>0</v>
      </c>
      <c r="H33" s="20"/>
      <c r="I33" s="37"/>
      <c r="J33" s="23">
        <v>4105970.1</v>
      </c>
    </row>
    <row r="34" spans="1:12" ht="20.100000000000001" customHeight="1" thickBot="1" x14ac:dyDescent="0.25">
      <c r="A34" s="165"/>
      <c r="B34" s="167"/>
      <c r="C34" s="24" t="s">
        <v>15</v>
      </c>
      <c r="D34" s="38">
        <v>9.9999999999999978E-2</v>
      </c>
      <c r="E34" s="26">
        <v>182488</v>
      </c>
      <c r="F34" s="26">
        <v>273731.33999999985</v>
      </c>
      <c r="G34" s="39">
        <v>0</v>
      </c>
      <c r="H34" s="40"/>
      <c r="I34" s="41"/>
      <c r="J34" s="31">
        <v>456218.89999999991</v>
      </c>
    </row>
    <row r="35" spans="1:12" s="45" customFormat="1" ht="20.100000000000001" customHeight="1" thickBot="1" x14ac:dyDescent="0.25">
      <c r="A35" s="164">
        <v>11</v>
      </c>
      <c r="B35" s="166" t="s">
        <v>24</v>
      </c>
      <c r="C35" s="42" t="s">
        <v>11</v>
      </c>
      <c r="D35" s="43">
        <v>1</v>
      </c>
      <c r="E35" s="126">
        <v>6205590.4400000013</v>
      </c>
      <c r="F35" s="126">
        <v>24846414.800000008</v>
      </c>
      <c r="G35" s="126">
        <v>67587351</v>
      </c>
      <c r="H35" s="126">
        <v>64883856.960000001</v>
      </c>
      <c r="I35" s="126">
        <v>54069880.800000004</v>
      </c>
      <c r="J35" s="126">
        <f>SUM(E35:I35)</f>
        <v>217593094.00000003</v>
      </c>
      <c r="K35" s="44"/>
    </row>
    <row r="36" spans="1:12" s="45" customFormat="1" ht="20.100000000000001" customHeight="1" thickBot="1" x14ac:dyDescent="0.25">
      <c r="A36" s="156"/>
      <c r="B36" s="157"/>
      <c r="C36" s="16" t="s">
        <v>14</v>
      </c>
      <c r="D36" s="17">
        <v>0.9</v>
      </c>
      <c r="E36" s="46">
        <v>5585031.3960000016</v>
      </c>
      <c r="F36" s="46">
        <v>22361773.320000008</v>
      </c>
      <c r="G36" s="46">
        <f>60828615.9-314465</f>
        <v>60514150.899999999</v>
      </c>
      <c r="H36" s="46">
        <v>58395471.263999999</v>
      </c>
      <c r="I36" s="46">
        <v>48662892.720000006</v>
      </c>
      <c r="J36" s="46">
        <v>195833784.60000002</v>
      </c>
      <c r="K36" s="47"/>
    </row>
    <row r="37" spans="1:12" s="45" customFormat="1" ht="20.100000000000001" customHeight="1" thickBot="1" x14ac:dyDescent="0.25">
      <c r="A37" s="165"/>
      <c r="B37" s="167"/>
      <c r="C37" s="48" t="s">
        <v>15</v>
      </c>
      <c r="D37" s="38">
        <v>9.9999999999999978E-2</v>
      </c>
      <c r="E37" s="49">
        <v>620559.04399999976</v>
      </c>
      <c r="F37" s="49">
        <v>2484641.4800000004</v>
      </c>
      <c r="G37" s="49">
        <f>6758735.1-34940</f>
        <v>6723795.0999999996</v>
      </c>
      <c r="H37" s="49">
        <v>6488385.6960000023</v>
      </c>
      <c r="I37" s="49">
        <v>5406988.0799999982</v>
      </c>
      <c r="J37" s="49">
        <v>21759309.400000006</v>
      </c>
    </row>
    <row r="38" spans="1:12" s="54" customFormat="1" ht="20.100000000000001" customHeight="1" thickBot="1" x14ac:dyDescent="0.25">
      <c r="A38" s="168"/>
      <c r="B38" s="171" t="s">
        <v>25</v>
      </c>
      <c r="C38" s="50" t="s">
        <v>11</v>
      </c>
      <c r="D38" s="51">
        <v>1</v>
      </c>
      <c r="E38" s="52">
        <f>+E39+E40</f>
        <v>29738435.84</v>
      </c>
      <c r="F38" s="52">
        <f t="shared" ref="F38:I38" si="0">+F39+F40</f>
        <v>54069880.800000004</v>
      </c>
      <c r="G38" s="52">
        <f t="shared" si="0"/>
        <v>67237946</v>
      </c>
      <c r="H38" s="52">
        <f t="shared" si="0"/>
        <v>64883856.960000001</v>
      </c>
      <c r="I38" s="52">
        <f t="shared" si="0"/>
        <v>54069880.800000004</v>
      </c>
      <c r="J38" s="187">
        <f>SUM(E38:I38)</f>
        <v>270000000.39999998</v>
      </c>
      <c r="K38" s="53"/>
    </row>
    <row r="39" spans="1:12" s="54" customFormat="1" ht="20.100000000000001" customHeight="1" thickBot="1" x14ac:dyDescent="0.25">
      <c r="A39" s="169"/>
      <c r="B39" s="172"/>
      <c r="C39" s="55" t="s">
        <v>14</v>
      </c>
      <c r="D39" s="17">
        <v>0.9</v>
      </c>
      <c r="E39" s="201">
        <f t="shared" ref="E39:I39" si="1">+E36+E33+E30+E27+E24+E21+E18+E15+E12+E9</f>
        <v>26764591.956</v>
      </c>
      <c r="F39" s="201">
        <f t="shared" ref="F39:I39" si="2">+F36+F33+F30+F27+F24+F21+F18+F15+F12+F9</f>
        <v>48662892.720000006</v>
      </c>
      <c r="G39" s="201">
        <f t="shared" si="2"/>
        <v>60514150.899999999</v>
      </c>
      <c r="H39" s="201">
        <f t="shared" si="2"/>
        <v>58395471.263999999</v>
      </c>
      <c r="I39" s="201">
        <f t="shared" si="2"/>
        <v>48662892.720000006</v>
      </c>
      <c r="J39" s="188">
        <f>SUM(D39:I39)</f>
        <v>243000000.46000001</v>
      </c>
      <c r="K39" s="53"/>
    </row>
    <row r="40" spans="1:12" s="54" customFormat="1" ht="20.100000000000001" customHeight="1" thickBot="1" x14ac:dyDescent="0.25">
      <c r="A40" s="170"/>
      <c r="B40" s="173"/>
      <c r="C40" s="56" t="s">
        <v>15</v>
      </c>
      <c r="D40" s="57">
        <v>9.9999999999999978E-2</v>
      </c>
      <c r="E40" s="201">
        <f t="shared" ref="E40:I40" si="3">+E37+E34+E31+E28+E25+E22+E19+E16+E13+E10</f>
        <v>2973843.8839999996</v>
      </c>
      <c r="F40" s="201">
        <f t="shared" ref="F40:I40" si="4">+F37+F34+F31+F28+F25+F22+F19+F16+F13+F10</f>
        <v>5406988.0800000001</v>
      </c>
      <c r="G40" s="201">
        <f t="shared" si="4"/>
        <v>6723795.0999999996</v>
      </c>
      <c r="H40" s="201">
        <f t="shared" si="4"/>
        <v>6488385.6960000023</v>
      </c>
      <c r="I40" s="201">
        <f t="shared" si="4"/>
        <v>5406988.0799999982</v>
      </c>
      <c r="J40" s="188">
        <f>SUM(E40:I40)</f>
        <v>27000000.84</v>
      </c>
      <c r="K40" s="53"/>
    </row>
    <row r="41" spans="1:12" ht="20.100000000000001" customHeight="1" thickBot="1" x14ac:dyDescent="0.25">
      <c r="A41" s="174" t="s">
        <v>26</v>
      </c>
      <c r="B41" s="175"/>
      <c r="C41" s="175"/>
      <c r="D41" s="175"/>
      <c r="E41" s="175"/>
      <c r="F41" s="175"/>
      <c r="G41" s="175"/>
      <c r="H41" s="175"/>
      <c r="I41" s="175"/>
      <c r="J41" s="176"/>
    </row>
    <row r="42" spans="1:12" s="62" customFormat="1" ht="20.100000000000001" customHeight="1" thickBot="1" x14ac:dyDescent="0.25">
      <c r="A42" s="177">
        <v>12</v>
      </c>
      <c r="B42" s="178" t="s">
        <v>27</v>
      </c>
      <c r="C42" s="58" t="s">
        <v>11</v>
      </c>
      <c r="D42" s="59">
        <v>1</v>
      </c>
      <c r="E42" s="60">
        <f>+E43+E44</f>
        <v>273633</v>
      </c>
      <c r="F42" s="60">
        <f t="shared" ref="F42:I42" si="5">+F43+F44</f>
        <v>658086.10000000009</v>
      </c>
      <c r="G42" s="60">
        <f t="shared" si="5"/>
        <v>410449.5</v>
      </c>
      <c r="H42" s="60">
        <f t="shared" si="5"/>
        <v>181578.5</v>
      </c>
      <c r="I42" s="60">
        <f t="shared" si="5"/>
        <v>0</v>
      </c>
      <c r="J42" s="61">
        <f>+J43+J44</f>
        <v>1523748.1</v>
      </c>
      <c r="K42" s="184"/>
      <c r="L42" s="184">
        <f>+J42+J45</f>
        <v>3550000.2</v>
      </c>
    </row>
    <row r="43" spans="1:12" s="62" customFormat="1" ht="20.100000000000001" customHeight="1" thickBot="1" x14ac:dyDescent="0.25">
      <c r="A43" s="156"/>
      <c r="B43" s="157"/>
      <c r="C43" s="16" t="s">
        <v>14</v>
      </c>
      <c r="D43" s="17">
        <v>0.9</v>
      </c>
      <c r="E43" s="63">
        <v>246269.7</v>
      </c>
      <c r="F43" s="63">
        <v>492539.4</v>
      </c>
      <c r="G43" s="63">
        <v>369404.55</v>
      </c>
      <c r="H43" s="63">
        <f>123134.85+44762</f>
        <v>167896.85</v>
      </c>
      <c r="I43" s="64"/>
      <c r="J43" s="186">
        <f t="shared" ref="J43:J47" si="6">SUM(D43:I43)</f>
        <v>1276111.4000000001</v>
      </c>
      <c r="K43" s="184"/>
      <c r="L43" s="184">
        <f>+J43+J46</f>
        <v>3000000.2</v>
      </c>
    </row>
    <row r="44" spans="1:12" s="62" customFormat="1" ht="20.100000000000001" customHeight="1" thickBot="1" x14ac:dyDescent="0.25">
      <c r="A44" s="156"/>
      <c r="B44" s="157"/>
      <c r="C44" s="65" t="s">
        <v>15</v>
      </c>
      <c r="D44" s="25">
        <v>9.9999999999999978E-2</v>
      </c>
      <c r="E44" s="66">
        <v>27363.299999999988</v>
      </c>
      <c r="F44" s="66">
        <f>54726.6+110820.1</f>
        <v>165546.70000000001</v>
      </c>
      <c r="G44" s="66">
        <v>41044.950000000012</v>
      </c>
      <c r="H44" s="66">
        <v>13681.649999999994</v>
      </c>
      <c r="I44" s="67"/>
      <c r="J44" s="186">
        <f t="shared" si="6"/>
        <v>247636.7</v>
      </c>
      <c r="K44" s="184"/>
      <c r="L44" s="184">
        <f>+J44+J47</f>
        <v>550000</v>
      </c>
    </row>
    <row r="45" spans="1:12" s="71" customFormat="1" ht="20.100000000000001" customHeight="1" thickBot="1" x14ac:dyDescent="0.25">
      <c r="A45" s="156">
        <v>13</v>
      </c>
      <c r="B45" s="157" t="s">
        <v>28</v>
      </c>
      <c r="C45" s="68" t="s">
        <v>11</v>
      </c>
      <c r="D45" s="69">
        <v>1</v>
      </c>
      <c r="E45" s="70">
        <f>+E46+E47</f>
        <v>210697.41</v>
      </c>
      <c r="F45" s="70">
        <f t="shared" ref="F45:I45" si="7">+F46+F47</f>
        <v>383086.2</v>
      </c>
      <c r="G45" s="70">
        <f t="shared" si="7"/>
        <v>589677.85000000009</v>
      </c>
      <c r="H45" s="70">
        <f t="shared" si="7"/>
        <v>459703.44</v>
      </c>
      <c r="I45" s="70">
        <f t="shared" si="7"/>
        <v>383086.2</v>
      </c>
      <c r="J45" s="61">
        <f>+J46+J47</f>
        <v>2026252.1000000003</v>
      </c>
      <c r="K45" s="185"/>
      <c r="L45" s="185">
        <f>+J45+J42</f>
        <v>3550000.2</v>
      </c>
    </row>
    <row r="46" spans="1:12" s="62" customFormat="1" ht="20.100000000000001" customHeight="1" thickBot="1" x14ac:dyDescent="0.25">
      <c r="A46" s="156"/>
      <c r="B46" s="157"/>
      <c r="C46" s="16" t="s">
        <v>14</v>
      </c>
      <c r="D46" s="17">
        <v>0.9</v>
      </c>
      <c r="E46" s="63">
        <v>189627.66899999999</v>
      </c>
      <c r="F46" s="63">
        <v>344777.58</v>
      </c>
      <c r="G46" s="63">
        <v>430971.97500000003</v>
      </c>
      <c r="H46" s="63">
        <v>413733.09600000002</v>
      </c>
      <c r="I46" s="63">
        <v>344777.58</v>
      </c>
      <c r="J46" s="186">
        <f t="shared" si="6"/>
        <v>1723888.8000000003</v>
      </c>
      <c r="K46" s="184"/>
    </row>
    <row r="47" spans="1:12" s="62" customFormat="1" ht="20.100000000000001" customHeight="1" thickBot="1" x14ac:dyDescent="0.25">
      <c r="A47" s="156"/>
      <c r="B47" s="157"/>
      <c r="C47" s="65" t="s">
        <v>15</v>
      </c>
      <c r="D47" s="25">
        <v>9.9999999999999978E-2</v>
      </c>
      <c r="E47" s="66">
        <v>21069.741000000009</v>
      </c>
      <c r="F47" s="66">
        <v>38308.619999999995</v>
      </c>
      <c r="G47" s="66">
        <f>47885.775+110820.1</f>
        <v>158705.875</v>
      </c>
      <c r="H47" s="66">
        <v>45970.343999999983</v>
      </c>
      <c r="I47" s="66">
        <f>38308.62</f>
        <v>38308.620000000003</v>
      </c>
      <c r="J47" s="186">
        <f t="shared" si="6"/>
        <v>302363.3</v>
      </c>
      <c r="K47" s="184"/>
    </row>
    <row r="48" spans="1:12" ht="20.100000000000001" customHeight="1" thickBot="1" x14ac:dyDescent="0.25">
      <c r="A48" s="158" t="s">
        <v>29</v>
      </c>
      <c r="B48" s="159"/>
      <c r="C48" s="72" t="s">
        <v>11</v>
      </c>
      <c r="D48" s="9">
        <v>1</v>
      </c>
      <c r="E48" s="10">
        <f>+E45+E42+E38</f>
        <v>30222766.25</v>
      </c>
      <c r="F48" s="10">
        <f t="shared" ref="F48:I48" si="8">+F45+F42+F38</f>
        <v>55111053.100000001</v>
      </c>
      <c r="G48" s="10">
        <f t="shared" si="8"/>
        <v>68238073.349999994</v>
      </c>
      <c r="H48" s="10">
        <f t="shared" si="8"/>
        <v>65525138.899999999</v>
      </c>
      <c r="I48" s="10">
        <f t="shared" si="8"/>
        <v>54452967.000000007</v>
      </c>
      <c r="J48" s="198">
        <f>+J45+J42+J38</f>
        <v>273550000.59999996</v>
      </c>
      <c r="K48" s="15"/>
    </row>
    <row r="49" spans="1:12" ht="20.100000000000001" customHeight="1" thickBot="1" x14ac:dyDescent="0.25">
      <c r="A49" s="160"/>
      <c r="B49" s="161"/>
      <c r="C49" s="58" t="s">
        <v>14</v>
      </c>
      <c r="D49" s="73">
        <v>0.9</v>
      </c>
      <c r="E49" s="202">
        <f t="shared" ref="E49:I49" si="9">+E46+E43+E39</f>
        <v>27200489.324999999</v>
      </c>
      <c r="F49" s="202">
        <f t="shared" si="9"/>
        <v>49500209.700000003</v>
      </c>
      <c r="G49" s="202">
        <f t="shared" si="9"/>
        <v>61314527.424999997</v>
      </c>
      <c r="H49" s="202">
        <f t="shared" si="9"/>
        <v>58977101.210000001</v>
      </c>
      <c r="I49" s="202">
        <f t="shared" si="9"/>
        <v>49007670.300000004</v>
      </c>
      <c r="J49" s="199">
        <f>+J39+J43+J46</f>
        <v>246000000.66000003</v>
      </c>
    </row>
    <row r="50" spans="1:12" ht="20.100000000000001" customHeight="1" thickBot="1" x14ac:dyDescent="0.25">
      <c r="A50" s="162"/>
      <c r="B50" s="163"/>
      <c r="C50" s="74" t="s">
        <v>15</v>
      </c>
      <c r="D50" s="75">
        <v>9.9999999999999978E-2</v>
      </c>
      <c r="E50" s="202">
        <f t="shared" ref="E50:I50" si="10">+E47+E44+E40</f>
        <v>3022276.9249999998</v>
      </c>
      <c r="F50" s="202">
        <f t="shared" si="10"/>
        <v>5610843.4000000004</v>
      </c>
      <c r="G50" s="202">
        <f t="shared" si="10"/>
        <v>6923545.9249999998</v>
      </c>
      <c r="H50" s="202">
        <f t="shared" si="10"/>
        <v>6548037.6900000023</v>
      </c>
      <c r="I50" s="202">
        <f t="shared" si="10"/>
        <v>5445296.6999999983</v>
      </c>
      <c r="J50" s="200">
        <f>+J40+J44+J47</f>
        <v>27550000.84</v>
      </c>
      <c r="K50" s="15"/>
    </row>
    <row r="51" spans="1:12" ht="20.100000000000001" customHeight="1" thickBot="1" x14ac:dyDescent="0.25">
      <c r="A51" s="139" t="s">
        <v>30</v>
      </c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2" s="82" customFormat="1" ht="20.100000000000001" hidden="1" customHeight="1" x14ac:dyDescent="0.2">
      <c r="A52" s="144">
        <v>14</v>
      </c>
      <c r="B52" s="147" t="s">
        <v>31</v>
      </c>
      <c r="C52" s="76" t="s">
        <v>11</v>
      </c>
      <c r="D52" s="77">
        <v>1</v>
      </c>
      <c r="E52" s="78">
        <v>202516.19999999998</v>
      </c>
      <c r="F52" s="79">
        <v>742559.4</v>
      </c>
      <c r="G52" s="79">
        <v>810064.79999999993</v>
      </c>
      <c r="H52" s="79">
        <v>810064.79999999993</v>
      </c>
      <c r="I52" s="80">
        <v>810064.79999999993</v>
      </c>
      <c r="J52" s="81">
        <v>3375270</v>
      </c>
    </row>
    <row r="53" spans="1:12" s="82" customFormat="1" ht="20.100000000000001" hidden="1" customHeight="1" x14ac:dyDescent="0.2">
      <c r="A53" s="145"/>
      <c r="B53" s="148"/>
      <c r="C53" s="83" t="s">
        <v>14</v>
      </c>
      <c r="D53" s="84">
        <v>0.9</v>
      </c>
      <c r="E53" s="85">
        <v>182264.58</v>
      </c>
      <c r="F53" s="85">
        <v>668303.46000000008</v>
      </c>
      <c r="G53" s="85">
        <v>729058.32</v>
      </c>
      <c r="H53" s="85">
        <v>729058.32</v>
      </c>
      <c r="I53" s="85">
        <v>729058.32</v>
      </c>
      <c r="J53" s="86">
        <v>2308684.6800000002</v>
      </c>
    </row>
    <row r="54" spans="1:12" s="82" customFormat="1" ht="20.100000000000001" hidden="1" customHeight="1" thickBot="1" x14ac:dyDescent="0.25">
      <c r="A54" s="146"/>
      <c r="B54" s="149"/>
      <c r="C54" s="87" t="s">
        <v>15</v>
      </c>
      <c r="D54" s="88">
        <v>9.9999999999999978E-2</v>
      </c>
      <c r="E54" s="89">
        <v>20251.619999999995</v>
      </c>
      <c r="F54" s="89">
        <v>74255.939999999944</v>
      </c>
      <c r="G54" s="89">
        <v>81006.479999999981</v>
      </c>
      <c r="H54" s="89">
        <v>81006.479999999981</v>
      </c>
      <c r="I54" s="89">
        <v>81006.479999999981</v>
      </c>
      <c r="J54" s="86">
        <v>256520.5199999999</v>
      </c>
    </row>
    <row r="55" spans="1:12" s="82" customFormat="1" ht="20.100000000000001" hidden="1" customHeight="1" x14ac:dyDescent="0.2">
      <c r="A55" s="144">
        <v>15</v>
      </c>
      <c r="B55" s="147" t="s">
        <v>32</v>
      </c>
      <c r="C55" s="76" t="s">
        <v>11</v>
      </c>
      <c r="D55" s="77">
        <v>1</v>
      </c>
      <c r="E55" s="78">
        <v>42003.360000000001</v>
      </c>
      <c r="F55" s="79">
        <v>55129.409999999996</v>
      </c>
      <c r="G55" s="79">
        <v>55129.409999999996</v>
      </c>
      <c r="H55" s="79">
        <v>55129.409999999996</v>
      </c>
      <c r="I55" s="80">
        <v>55129.409999999996</v>
      </c>
      <c r="J55" s="81">
        <v>262521</v>
      </c>
    </row>
    <row r="56" spans="1:12" s="82" customFormat="1" ht="20.100000000000001" hidden="1" customHeight="1" x14ac:dyDescent="0.2">
      <c r="A56" s="145"/>
      <c r="B56" s="148"/>
      <c r="C56" s="83" t="s">
        <v>14</v>
      </c>
      <c r="D56" s="84">
        <v>0.9</v>
      </c>
      <c r="E56" s="85">
        <v>37803.024000000005</v>
      </c>
      <c r="F56" s="85">
        <v>49616.468999999997</v>
      </c>
      <c r="G56" s="85">
        <v>49616.468999999997</v>
      </c>
      <c r="H56" s="85">
        <v>49616.468999999997</v>
      </c>
      <c r="I56" s="85">
        <v>49616.468999999997</v>
      </c>
      <c r="J56" s="86">
        <v>186652.43100000001</v>
      </c>
    </row>
    <row r="57" spans="1:12" s="82" customFormat="1" ht="20.100000000000001" hidden="1" customHeight="1" thickBot="1" x14ac:dyDescent="0.25">
      <c r="A57" s="146"/>
      <c r="B57" s="149"/>
      <c r="C57" s="87" t="s">
        <v>15</v>
      </c>
      <c r="D57" s="88">
        <v>9.9999999999999978E-2</v>
      </c>
      <c r="E57" s="89">
        <v>4200.3359999999957</v>
      </c>
      <c r="F57" s="89">
        <v>5512.9409999999989</v>
      </c>
      <c r="G57" s="89">
        <v>5512.9409999999989</v>
      </c>
      <c r="H57" s="89">
        <v>5512.9409999999989</v>
      </c>
      <c r="I57" s="89">
        <v>5512.9409999999989</v>
      </c>
      <c r="J57" s="86">
        <v>20739.158999999992</v>
      </c>
    </row>
    <row r="58" spans="1:12" s="82" customFormat="1" ht="20.100000000000001" hidden="1" customHeight="1" x14ac:dyDescent="0.2">
      <c r="A58" s="144">
        <v>16</v>
      </c>
      <c r="B58" s="147" t="s">
        <v>33</v>
      </c>
      <c r="C58" s="76" t="s">
        <v>11</v>
      </c>
      <c r="D58" s="77">
        <v>1</v>
      </c>
      <c r="E58" s="78">
        <v>11250.900000000001</v>
      </c>
      <c r="F58" s="79">
        <v>73130.850000000006</v>
      </c>
      <c r="G58" s="79">
        <v>11250.900000000001</v>
      </c>
      <c r="H58" s="79">
        <v>11250.900000000001</v>
      </c>
      <c r="I58" s="80">
        <v>5625.4500000000007</v>
      </c>
      <c r="J58" s="81">
        <v>112509</v>
      </c>
    </row>
    <row r="59" spans="1:12" s="82" customFormat="1" ht="20.100000000000001" hidden="1" customHeight="1" x14ac:dyDescent="0.2">
      <c r="A59" s="145"/>
      <c r="B59" s="148"/>
      <c r="C59" s="83" t="s">
        <v>14</v>
      </c>
      <c r="D59" s="84">
        <v>0.9</v>
      </c>
      <c r="E59" s="85">
        <v>10125.810000000001</v>
      </c>
      <c r="F59" s="85">
        <v>65817.765000000014</v>
      </c>
      <c r="G59" s="85">
        <v>10125.810000000001</v>
      </c>
      <c r="H59" s="85">
        <v>10125.810000000001</v>
      </c>
      <c r="I59" s="85">
        <v>5062.9050000000007</v>
      </c>
      <c r="J59" s="86">
        <v>96195.195000000007</v>
      </c>
    </row>
    <row r="60" spans="1:12" s="82" customFormat="1" ht="20.100000000000001" hidden="1" customHeight="1" thickBot="1" x14ac:dyDescent="0.25">
      <c r="A60" s="146"/>
      <c r="B60" s="149"/>
      <c r="C60" s="87" t="s">
        <v>15</v>
      </c>
      <c r="D60" s="88">
        <v>9.9999999999999978E-2</v>
      </c>
      <c r="E60" s="89">
        <v>1125.0900000000001</v>
      </c>
      <c r="F60" s="89">
        <v>7313.0849999999919</v>
      </c>
      <c r="G60" s="89">
        <v>1125.0900000000001</v>
      </c>
      <c r="H60" s="89">
        <v>1125.0900000000001</v>
      </c>
      <c r="I60" s="89">
        <v>562.54500000000007</v>
      </c>
      <c r="J60" s="86">
        <v>10688.354999999992</v>
      </c>
    </row>
    <row r="61" spans="1:12" s="82" customFormat="1" ht="20.100000000000001" customHeight="1" thickBot="1" x14ac:dyDescent="0.25">
      <c r="A61" s="150"/>
      <c r="B61" s="153" t="s">
        <v>34</v>
      </c>
      <c r="C61" s="90" t="s">
        <v>11</v>
      </c>
      <c r="D61" s="91">
        <v>1</v>
      </c>
      <c r="E61" s="92">
        <f>+E62+E63</f>
        <v>325740.45999999996</v>
      </c>
      <c r="F61" s="92">
        <f t="shared" ref="F61:I61" si="11">+F62+F63</f>
        <v>915819.66</v>
      </c>
      <c r="G61" s="92">
        <f t="shared" si="11"/>
        <v>921445.11</v>
      </c>
      <c r="H61" s="92">
        <f t="shared" si="11"/>
        <v>921445.11</v>
      </c>
      <c r="I61" s="92">
        <f t="shared" si="11"/>
        <v>915549.66</v>
      </c>
      <c r="J61" s="191">
        <f>SUM(E61:I61)</f>
        <v>4000000</v>
      </c>
      <c r="K61" s="93"/>
    </row>
    <row r="62" spans="1:12" s="82" customFormat="1" ht="20.100000000000001" customHeight="1" thickBot="1" x14ac:dyDescent="0.25">
      <c r="A62" s="151"/>
      <c r="B62" s="154"/>
      <c r="C62" s="94" t="s">
        <v>14</v>
      </c>
      <c r="D62" s="84">
        <v>0.9</v>
      </c>
      <c r="E62" s="95">
        <f>230193.414+45000</f>
        <v>275193.41399999999</v>
      </c>
      <c r="F62" s="95">
        <f>783737.694+45000</f>
        <v>828737.69400000002</v>
      </c>
      <c r="G62" s="95">
        <f>788800.599+45000</f>
        <v>833800.59900000005</v>
      </c>
      <c r="H62" s="95">
        <f>788800.599+45000</f>
        <v>833800.59900000005</v>
      </c>
      <c r="I62" s="95">
        <f>783737.694+45000-270</f>
        <v>828467.69400000002</v>
      </c>
      <c r="J62" s="192">
        <f t="shared" ref="J62:J63" si="12">SUM(E62:I62)</f>
        <v>3600000</v>
      </c>
      <c r="L62" s="93"/>
    </row>
    <row r="63" spans="1:12" s="82" customFormat="1" ht="20.100000000000001" customHeight="1" thickBot="1" x14ac:dyDescent="0.25">
      <c r="A63" s="152"/>
      <c r="B63" s="155"/>
      <c r="C63" s="96" t="s">
        <v>15</v>
      </c>
      <c r="D63" s="97">
        <v>9.9999999999999978E-2</v>
      </c>
      <c r="E63" s="98">
        <f>25577.046+24970</f>
        <v>50547.046000000002</v>
      </c>
      <c r="F63" s="98">
        <v>87081.966000000015</v>
      </c>
      <c r="G63" s="98">
        <v>87644.51099999994</v>
      </c>
      <c r="H63" s="98">
        <v>87644.51099999994</v>
      </c>
      <c r="I63" s="98">
        <v>87081.966000000015</v>
      </c>
      <c r="J63" s="192">
        <f t="shared" si="12"/>
        <v>399999.99999999988</v>
      </c>
      <c r="K63" s="93"/>
      <c r="L63" s="93"/>
    </row>
    <row r="64" spans="1:12" ht="20.100000000000001" customHeight="1" thickBot="1" x14ac:dyDescent="0.25">
      <c r="A64" s="139" t="s">
        <v>35</v>
      </c>
      <c r="B64" s="140"/>
      <c r="C64" s="140"/>
      <c r="D64" s="140"/>
      <c r="E64" s="140"/>
      <c r="F64" s="140"/>
      <c r="G64" s="140"/>
      <c r="H64" s="140"/>
      <c r="I64" s="140"/>
      <c r="J64" s="141"/>
    </row>
    <row r="65" spans="1:12" s="101" customFormat="1" ht="20.100000000000001" customHeight="1" thickBot="1" x14ac:dyDescent="0.25">
      <c r="A65" s="142">
        <v>17</v>
      </c>
      <c r="B65" s="143" t="s">
        <v>36</v>
      </c>
      <c r="C65" s="76" t="s">
        <v>11</v>
      </c>
      <c r="D65" s="77">
        <v>1</v>
      </c>
      <c r="E65" s="99">
        <f>+E66+E67</f>
        <v>46800</v>
      </c>
      <c r="F65" s="99">
        <f t="shared" ref="F65:I65" si="13">+F66+F67</f>
        <v>46800</v>
      </c>
      <c r="G65" s="99">
        <f t="shared" si="13"/>
        <v>56800</v>
      </c>
      <c r="H65" s="99">
        <f t="shared" si="13"/>
        <v>56800</v>
      </c>
      <c r="I65" s="99">
        <f t="shared" si="13"/>
        <v>62800</v>
      </c>
      <c r="J65" s="193">
        <f>SUM(D65:I65)</f>
        <v>270001</v>
      </c>
    </row>
    <row r="66" spans="1:12" s="101" customFormat="1" ht="20.100000000000001" customHeight="1" thickBot="1" x14ac:dyDescent="0.25">
      <c r="A66" s="142"/>
      <c r="B66" s="143"/>
      <c r="C66" s="83" t="s">
        <v>14</v>
      </c>
      <c r="D66" s="84">
        <v>0.9</v>
      </c>
      <c r="E66" s="102">
        <f>39600+1920</f>
        <v>41520</v>
      </c>
      <c r="F66" s="102">
        <f>39600+1920</f>
        <v>41520</v>
      </c>
      <c r="G66" s="102">
        <f>48600+1920</f>
        <v>50520</v>
      </c>
      <c r="H66" s="102">
        <f>48600+1920</f>
        <v>50520</v>
      </c>
      <c r="I66" s="102">
        <f>54000+1920</f>
        <v>55920</v>
      </c>
      <c r="J66" s="194">
        <f>SUM(E66:I66)</f>
        <v>240000</v>
      </c>
      <c r="K66" s="189"/>
    </row>
    <row r="67" spans="1:12" s="101" customFormat="1" ht="20.100000000000001" customHeight="1" thickBot="1" x14ac:dyDescent="0.25">
      <c r="A67" s="142"/>
      <c r="B67" s="143"/>
      <c r="C67" s="87" t="s">
        <v>15</v>
      </c>
      <c r="D67" s="88">
        <v>9.9999999999999978E-2</v>
      </c>
      <c r="E67" s="103">
        <f>4400+880</f>
        <v>5280</v>
      </c>
      <c r="F67" s="103">
        <f>4400+880</f>
        <v>5280</v>
      </c>
      <c r="G67" s="103">
        <f>5400+880</f>
        <v>6280</v>
      </c>
      <c r="H67" s="103">
        <f>5400+880</f>
        <v>6280</v>
      </c>
      <c r="I67" s="103">
        <f>6000+880</f>
        <v>6880</v>
      </c>
      <c r="J67" s="194">
        <f>SUM(E67:I67)</f>
        <v>30000</v>
      </c>
      <c r="K67" s="189"/>
    </row>
    <row r="68" spans="1:12" ht="20.100000000000001" customHeight="1" thickBot="1" x14ac:dyDescent="0.25">
      <c r="A68" s="139" t="s">
        <v>37</v>
      </c>
      <c r="B68" s="140"/>
      <c r="C68" s="140"/>
      <c r="D68" s="140"/>
      <c r="E68" s="140"/>
      <c r="F68" s="140"/>
      <c r="G68" s="140"/>
      <c r="H68" s="140"/>
      <c r="I68" s="140"/>
      <c r="J68" s="141"/>
    </row>
    <row r="69" spans="1:12" ht="20.100000000000001" customHeight="1" thickBot="1" x14ac:dyDescent="0.25">
      <c r="A69" s="142">
        <v>18</v>
      </c>
      <c r="B69" s="143" t="s">
        <v>38</v>
      </c>
      <c r="C69" s="76" t="s">
        <v>11</v>
      </c>
      <c r="D69" s="9">
        <v>1</v>
      </c>
      <c r="E69" s="104">
        <f>+E70+E71</f>
        <v>0</v>
      </c>
      <c r="F69" s="104">
        <f t="shared" ref="F69:I69" si="14">+F70+F71</f>
        <v>0</v>
      </c>
      <c r="G69" s="104">
        <f t="shared" si="14"/>
        <v>87370</v>
      </c>
      <c r="H69" s="104">
        <f t="shared" si="14"/>
        <v>0</v>
      </c>
      <c r="I69" s="104">
        <f t="shared" si="14"/>
        <v>92630</v>
      </c>
      <c r="J69" s="193">
        <f>SUM(E69:I69)</f>
        <v>180000</v>
      </c>
    </row>
    <row r="70" spans="1:12" ht="20.100000000000001" customHeight="1" thickBot="1" x14ac:dyDescent="0.25">
      <c r="A70" s="142"/>
      <c r="B70" s="143"/>
      <c r="C70" s="83" t="s">
        <v>14</v>
      </c>
      <c r="D70" s="17">
        <v>0.9</v>
      </c>
      <c r="E70" s="105"/>
      <c r="F70" s="105"/>
      <c r="G70" s="106">
        <f>63000+15370</f>
        <v>78370</v>
      </c>
      <c r="H70" s="105"/>
      <c r="I70" s="106">
        <v>81630</v>
      </c>
      <c r="J70" s="195">
        <f>SUM(E70:I70)</f>
        <v>160000</v>
      </c>
      <c r="L70" s="190"/>
    </row>
    <row r="71" spans="1:12" ht="20.100000000000001" customHeight="1" thickBot="1" x14ac:dyDescent="0.25">
      <c r="A71" s="142"/>
      <c r="B71" s="143"/>
      <c r="C71" s="107" t="s">
        <v>15</v>
      </c>
      <c r="D71" s="25">
        <v>9.9999999999999978E-2</v>
      </c>
      <c r="E71" s="108"/>
      <c r="F71" s="108"/>
      <c r="G71" s="109">
        <f>7000+2000</f>
        <v>9000</v>
      </c>
      <c r="H71" s="108"/>
      <c r="I71" s="109">
        <f>9070+1930</f>
        <v>11000</v>
      </c>
      <c r="J71" s="195">
        <f>+I71+G71</f>
        <v>20000</v>
      </c>
    </row>
    <row r="72" spans="1:12" s="101" customFormat="1" ht="20.100000000000001" customHeight="1" thickBot="1" x14ac:dyDescent="0.25">
      <c r="A72" s="127" t="s">
        <v>39</v>
      </c>
      <c r="B72" s="128"/>
      <c r="C72" s="110" t="s">
        <v>11</v>
      </c>
      <c r="D72" s="77">
        <v>1</v>
      </c>
      <c r="E72" s="100">
        <f>+E61+E65+E69</f>
        <v>372540.45999999996</v>
      </c>
      <c r="F72" s="100">
        <f t="shared" ref="F72:I72" si="15">+F61+F65+F69</f>
        <v>962619.66</v>
      </c>
      <c r="G72" s="100">
        <f t="shared" si="15"/>
        <v>1065615.1099999999</v>
      </c>
      <c r="H72" s="100">
        <f t="shared" si="15"/>
        <v>978245.11</v>
      </c>
      <c r="I72" s="100">
        <f t="shared" si="15"/>
        <v>1070979.6600000001</v>
      </c>
      <c r="J72" s="196">
        <f>+J69+J65+J61</f>
        <v>4450001</v>
      </c>
    </row>
    <row r="73" spans="1:12" s="101" customFormat="1" ht="20.100000000000001" customHeight="1" thickBot="1" x14ac:dyDescent="0.25">
      <c r="A73" s="129"/>
      <c r="B73" s="130"/>
      <c r="C73" s="111" t="s">
        <v>14</v>
      </c>
      <c r="D73" s="112">
        <v>0.9</v>
      </c>
      <c r="E73" s="100">
        <f t="shared" ref="E73:I73" si="16">+E62+E66+E70</f>
        <v>316713.41399999999</v>
      </c>
      <c r="F73" s="100">
        <f t="shared" si="16"/>
        <v>870257.69400000002</v>
      </c>
      <c r="G73" s="100">
        <f t="shared" si="16"/>
        <v>962690.59900000005</v>
      </c>
      <c r="H73" s="100">
        <f t="shared" si="16"/>
        <v>884320.59900000005</v>
      </c>
      <c r="I73" s="100">
        <f t="shared" si="16"/>
        <v>966017.69400000002</v>
      </c>
      <c r="J73" s="197">
        <f>SUM(E73:I73)</f>
        <v>4000000</v>
      </c>
    </row>
    <row r="74" spans="1:12" s="101" customFormat="1" ht="20.100000000000001" customHeight="1" thickBot="1" x14ac:dyDescent="0.25">
      <c r="A74" s="131"/>
      <c r="B74" s="132"/>
      <c r="C74" s="113" t="s">
        <v>15</v>
      </c>
      <c r="D74" s="114">
        <v>9.9999999999999978E-2</v>
      </c>
      <c r="E74" s="100">
        <f t="shared" ref="E74:I74" si="17">+E63+E67+E71</f>
        <v>55827.046000000002</v>
      </c>
      <c r="F74" s="100">
        <f t="shared" si="17"/>
        <v>92361.966000000015</v>
      </c>
      <c r="G74" s="100">
        <f t="shared" si="17"/>
        <v>102924.51099999994</v>
      </c>
      <c r="H74" s="100">
        <f t="shared" si="17"/>
        <v>93924.51099999994</v>
      </c>
      <c r="I74" s="100">
        <f t="shared" si="17"/>
        <v>104961.96600000001</v>
      </c>
      <c r="J74" s="197">
        <f>SUM(E74:I74)</f>
        <v>449999.99999999988</v>
      </c>
    </row>
    <row r="75" spans="1:12" ht="20.100000000000001" customHeight="1" thickBot="1" x14ac:dyDescent="0.25">
      <c r="A75" s="133" t="s">
        <v>40</v>
      </c>
      <c r="B75" s="134"/>
      <c r="C75" s="115" t="s">
        <v>11</v>
      </c>
      <c r="D75" s="116">
        <v>1</v>
      </c>
      <c r="E75" s="117">
        <f>+E76+E77</f>
        <v>30595306.710000001</v>
      </c>
      <c r="F75" s="117">
        <f t="shared" ref="F75:I75" si="18">+F76+F77</f>
        <v>56073672.760000005</v>
      </c>
      <c r="G75" s="117">
        <f t="shared" si="18"/>
        <v>69303688.459999993</v>
      </c>
      <c r="H75" s="117">
        <f t="shared" si="18"/>
        <v>66503384.010000005</v>
      </c>
      <c r="I75" s="117">
        <f t="shared" si="18"/>
        <v>55523946.660000004</v>
      </c>
      <c r="J75" s="117">
        <f>SUM(E75:I75)</f>
        <v>277999998.60000002</v>
      </c>
    </row>
    <row r="76" spans="1:12" ht="20.100000000000001" customHeight="1" thickBot="1" x14ac:dyDescent="0.25">
      <c r="A76" s="135"/>
      <c r="B76" s="136"/>
      <c r="C76" s="118" t="s">
        <v>14</v>
      </c>
      <c r="D76" s="119">
        <v>0.9</v>
      </c>
      <c r="E76" s="117">
        <f t="shared" ref="E76:I76" si="19">+E73+E49</f>
        <v>27517202.739</v>
      </c>
      <c r="F76" s="117">
        <f t="shared" si="19"/>
        <v>50370467.394000001</v>
      </c>
      <c r="G76" s="117">
        <f t="shared" si="19"/>
        <v>62277218.023999996</v>
      </c>
      <c r="H76" s="117">
        <f t="shared" si="19"/>
        <v>59861421.809</v>
      </c>
      <c r="I76" s="117">
        <f t="shared" si="19"/>
        <v>49973687.994000003</v>
      </c>
      <c r="J76" s="117">
        <f t="shared" ref="J76:J77" si="20">SUM(E76:I76)</f>
        <v>249999997.96000004</v>
      </c>
    </row>
    <row r="77" spans="1:12" ht="20.100000000000001" customHeight="1" thickBot="1" x14ac:dyDescent="0.25">
      <c r="A77" s="137"/>
      <c r="B77" s="138"/>
      <c r="C77" s="120" t="s">
        <v>15</v>
      </c>
      <c r="D77" s="121">
        <v>9.9999999999999978E-2</v>
      </c>
      <c r="E77" s="117">
        <f t="shared" ref="E77:I77" si="21">+E74+E50</f>
        <v>3078103.9709999999</v>
      </c>
      <c r="F77" s="117">
        <f t="shared" si="21"/>
        <v>5703205.3660000004</v>
      </c>
      <c r="G77" s="117">
        <f t="shared" si="21"/>
        <v>7026470.4359999998</v>
      </c>
      <c r="H77" s="117">
        <f t="shared" si="21"/>
        <v>6641962.2010000022</v>
      </c>
      <c r="I77" s="117">
        <f t="shared" si="21"/>
        <v>5550258.6659999983</v>
      </c>
      <c r="J77" s="117">
        <f t="shared" si="20"/>
        <v>28000000.640000001</v>
      </c>
    </row>
    <row r="78" spans="1:12" ht="20.100000000000001" customHeight="1" x14ac:dyDescent="0.2">
      <c r="A78" s="2" t="s">
        <v>41</v>
      </c>
    </row>
    <row r="80" spans="1:12" ht="20.100000000000001" customHeight="1" x14ac:dyDescent="0.2">
      <c r="A80" s="2" t="s">
        <v>42</v>
      </c>
    </row>
    <row r="81" spans="1:3" ht="20.100000000000001" customHeight="1" x14ac:dyDescent="0.2">
      <c r="A81" s="2" t="s">
        <v>43</v>
      </c>
    </row>
    <row r="82" spans="1:3" ht="20.100000000000001" customHeight="1" x14ac:dyDescent="0.2">
      <c r="A82" s="2" t="s">
        <v>44</v>
      </c>
    </row>
    <row r="83" spans="1:3" ht="20.100000000000001" customHeight="1" x14ac:dyDescent="0.2">
      <c r="A83" s="2" t="s">
        <v>45</v>
      </c>
    </row>
    <row r="92" spans="1:3" ht="20.100000000000001" customHeight="1" thickBot="1" x14ac:dyDescent="0.25"/>
    <row r="93" spans="1:3" ht="20.100000000000001" customHeight="1" x14ac:dyDescent="0.2">
      <c r="C93" s="14">
        <v>6790000</v>
      </c>
    </row>
    <row r="94" spans="1:3" ht="20.100000000000001" customHeight="1" thickBot="1" x14ac:dyDescent="0.3">
      <c r="C94" s="122">
        <v>2365357</v>
      </c>
    </row>
    <row r="95" spans="1:3" ht="20.100000000000001" customHeight="1" thickBot="1" x14ac:dyDescent="0.25">
      <c r="C95" s="14">
        <v>20250333</v>
      </c>
    </row>
    <row r="96" spans="1:3" ht="20.100000000000001" customHeight="1" thickBot="1" x14ac:dyDescent="0.25">
      <c r="C96" s="14">
        <v>1059063</v>
      </c>
    </row>
    <row r="97" spans="3:3" ht="20.100000000000001" customHeight="1" x14ac:dyDescent="0.2">
      <c r="C97" s="14">
        <v>10430588</v>
      </c>
    </row>
    <row r="98" spans="3:3" ht="20.100000000000001" customHeight="1" x14ac:dyDescent="0.2">
      <c r="C98" s="23" t="e">
        <v>#REF!</v>
      </c>
    </row>
    <row r="99" spans="3:3" ht="20.100000000000001" customHeight="1" thickBot="1" x14ac:dyDescent="0.25">
      <c r="C99" s="31" t="e">
        <v>#REF!</v>
      </c>
    </row>
    <row r="100" spans="3:3" ht="20.100000000000001" customHeight="1" x14ac:dyDescent="0.2">
      <c r="C100" s="14">
        <v>1353667</v>
      </c>
    </row>
    <row r="101" spans="3:3" ht="20.100000000000001" customHeight="1" x14ac:dyDescent="0.2">
      <c r="C101" s="23" t="e">
        <v>#REF!</v>
      </c>
    </row>
    <row r="102" spans="3:3" ht="20.100000000000001" customHeight="1" thickBot="1" x14ac:dyDescent="0.25">
      <c r="C102" s="31" t="e">
        <v>#REF!</v>
      </c>
    </row>
    <row r="103" spans="3:3" ht="20.100000000000001" customHeight="1" x14ac:dyDescent="0.2">
      <c r="C103" s="14">
        <v>1524755</v>
      </c>
    </row>
    <row r="104" spans="3:3" ht="20.100000000000001" customHeight="1" x14ac:dyDescent="0.2">
      <c r="C104" s="23" t="e">
        <v>#REF!</v>
      </c>
    </row>
    <row r="105" spans="3:3" ht="20.100000000000001" customHeight="1" thickBot="1" x14ac:dyDescent="0.25">
      <c r="C105" s="31" t="e">
        <v>#REF!</v>
      </c>
    </row>
    <row r="106" spans="3:3" ht="20.100000000000001" customHeight="1" x14ac:dyDescent="0.2">
      <c r="C106" s="14">
        <v>4420358</v>
      </c>
    </row>
    <row r="107" spans="3:3" ht="20.100000000000001" customHeight="1" x14ac:dyDescent="0.2">
      <c r="C107" s="23" t="e">
        <v>#REF!</v>
      </c>
    </row>
    <row r="108" spans="3:3" ht="20.100000000000001" customHeight="1" thickBot="1" x14ac:dyDescent="0.25">
      <c r="C108" s="31" t="e">
        <v>#REF!</v>
      </c>
    </row>
    <row r="109" spans="3:3" ht="20.100000000000001" customHeight="1" x14ac:dyDescent="0.2">
      <c r="C109" s="14">
        <v>4562189</v>
      </c>
    </row>
    <row r="110" spans="3:3" ht="20.100000000000001" customHeight="1" x14ac:dyDescent="0.2">
      <c r="C110" s="23" t="e">
        <v>#REF!</v>
      </c>
    </row>
    <row r="111" spans="3:3" ht="20.100000000000001" customHeight="1" thickBot="1" x14ac:dyDescent="0.25">
      <c r="C111" s="31" t="e">
        <v>#REF!</v>
      </c>
    </row>
    <row r="112" spans="3:3" ht="20.100000000000001" customHeight="1" x14ac:dyDescent="0.2">
      <c r="C112" s="123">
        <v>-52756310</v>
      </c>
    </row>
    <row r="113" spans="3:3" ht="20.100000000000001" customHeight="1" x14ac:dyDescent="0.2">
      <c r="C113" s="46">
        <v>-47480679</v>
      </c>
    </row>
    <row r="114" spans="3:3" ht="20.100000000000001" customHeight="1" thickBot="1" x14ac:dyDescent="0.25">
      <c r="C114" s="49">
        <v>-5275631</v>
      </c>
    </row>
    <row r="115" spans="3:3" ht="20.100000000000001" customHeight="1" x14ac:dyDescent="0.2">
      <c r="C115" s="124">
        <v>0</v>
      </c>
    </row>
    <row r="116" spans="3:3" ht="20.100000000000001" customHeight="1" x14ac:dyDescent="0.2">
      <c r="C116" s="125" t="e">
        <v>#REF!</v>
      </c>
    </row>
    <row r="117" spans="3:3" ht="20.100000000000001" customHeight="1" x14ac:dyDescent="0.2">
      <c r="C117" s="125" t="e">
        <v>#REF!</v>
      </c>
    </row>
  </sheetData>
  <sheetProtection selectLockedCells="1" selectUnlockedCells="1"/>
  <mergeCells count="46">
    <mergeCell ref="A14:A16"/>
    <mergeCell ref="B14:B16"/>
    <mergeCell ref="A7:J7"/>
    <mergeCell ref="A8:A10"/>
    <mergeCell ref="B8:B10"/>
    <mergeCell ref="A11:A13"/>
    <mergeCell ref="B11:B13"/>
    <mergeCell ref="A17:A19"/>
    <mergeCell ref="B17:B19"/>
    <mergeCell ref="A20:A22"/>
    <mergeCell ref="B20:B22"/>
    <mergeCell ref="A23:A25"/>
    <mergeCell ref="B23:B25"/>
    <mergeCell ref="A42:A44"/>
    <mergeCell ref="B42:B44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J41"/>
    <mergeCell ref="A45:A47"/>
    <mergeCell ref="B45:B47"/>
    <mergeCell ref="A48:B50"/>
    <mergeCell ref="A51:J51"/>
    <mergeCell ref="A52:A54"/>
    <mergeCell ref="B52:B54"/>
    <mergeCell ref="A55:A57"/>
    <mergeCell ref="B55:B57"/>
    <mergeCell ref="A58:A60"/>
    <mergeCell ref="B58:B60"/>
    <mergeCell ref="A61:A63"/>
    <mergeCell ref="B61:B63"/>
    <mergeCell ref="A72:B74"/>
    <mergeCell ref="A75:B77"/>
    <mergeCell ref="A64:J64"/>
    <mergeCell ref="A65:A67"/>
    <mergeCell ref="B65:B67"/>
    <mergeCell ref="A68:J68"/>
    <mergeCell ref="A69:A71"/>
    <mergeCell ref="B69:B71"/>
  </mergeCells>
  <printOptions horizontalCentered="1" verticalCentered="1"/>
  <pageMargins left="0.39370078740157483" right="0.39370078740157483" top="0.55118110236220474" bottom="0.47244094488188981" header="0.39370078740157483" footer="0.78740157480314965"/>
  <pageSetup paperSize="9" scale="55" orientation="landscape" useFirstPageNumber="1" horizontalDpi="300" verticalDpi="300" r:id="rId1"/>
  <headerFooter alignWithMargins="0">
    <oddFooter>&amp;C&amp;"Times New Roman,Normal"&amp;12Página &amp;P</oddFooter>
  </headerFooter>
  <rowBreaks count="1" manualBreakCount="1">
    <brk id="4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E8FDF9F52FB6DA4BA15E4580CFDE8EC5" ma:contentTypeVersion="0" ma:contentTypeDescription="A content type to manage public (operations) IDB documents" ma:contentTypeScope="" ma:versionID="fbb11dc35dcee175fbb751a0f5084e7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bfe46e4c83422ab72b735076e7988d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7e3e8b7-b0c0-4a85-90a4-39ae7e6b1e0c}" ma:internalName="TaxCatchAll" ma:showField="CatchAllData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7e3e8b7-b0c0-4a85-90a4-39ae7e6b1e0c}" ma:internalName="TaxCatchAllLabel" ma:readOnly="true" ma:showField="CatchAllDataLabel" ma:web="1920e0c9-23ea-4319-93c5-bce2be32d0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IFD/FMM</Division_x0020_or_x0020_Unit>
    <Other_x0020_Author xmlns="9c571b2f-e523-4ab2-ba2e-09e151a03ef4" xsi:nil="true"/>
    <Region xmlns="9c571b2f-e523-4ab2-ba2e-09e151a03ef4" xsi:nil="true"/>
    <IDBDocs_x0020_Number xmlns="9c571b2f-e523-4ab2-ba2e-09e151a03ef4">37235517</IDBDocs_x0020_Number>
    <Document_x0020_Author xmlns="9c571b2f-e523-4ab2-ba2e-09e151a03ef4">Adler, Veronica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8</Value>
      <Value>18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AR-L1148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Proposal&lt;/USER_STAGE&gt;&lt;PD_OBJ_TYPE&gt;0&lt;/PD_OBJ_TYPE&gt;&lt;MAKERECORD&gt;N&lt;/MAKERECORD&gt;&lt;PD_FILEPT_NO&gt;PO-AR-L1148-Plan&lt;/PD_FILEPT_NO&gt;&lt;/Data&gt;</Migration_x0020_Info>
    <Approval_x0020_Number xmlns="9c571b2f-e523-4ab2-ba2e-09e151a03ef4">2929/OC-AR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DU-CPC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0EF1205F-2D78-4C4F-9D7B-49B74B135887}"/>
</file>

<file path=customXml/itemProps2.xml><?xml version="1.0" encoding="utf-8"?>
<ds:datastoreItem xmlns:ds="http://schemas.openxmlformats.org/officeDocument/2006/customXml" ds:itemID="{02924DAA-AE84-4BA6-B302-7CADA06E1B38}"/>
</file>

<file path=customXml/itemProps3.xml><?xml version="1.0" encoding="utf-8"?>
<ds:datastoreItem xmlns:ds="http://schemas.openxmlformats.org/officeDocument/2006/customXml" ds:itemID="{EC260441-7848-4536-BEB1-979D97A04827}"/>
</file>

<file path=customXml/itemProps4.xml><?xml version="1.0" encoding="utf-8"?>
<ds:datastoreItem xmlns:ds="http://schemas.openxmlformats.org/officeDocument/2006/customXml" ds:itemID="{4FAB1E7B-54C1-4F78-9609-E304B69D8A08}"/>
</file>

<file path=customXml/itemProps5.xml><?xml version="1.0" encoding="utf-8"?>
<ds:datastoreItem xmlns:ds="http://schemas.openxmlformats.org/officeDocument/2006/customXml" ds:itemID="{46771748-0215-4954-AFE1-E1F61D88E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PROYECCION EJECUCIÓN POR COMP</vt:lpstr>
      <vt:lpstr>'PROYECCION EJECUCIÓN POR COMP'!Print_Area</vt:lpstr>
      <vt:lpstr>'PROYECCION EJECUCIÓN POR COMP'!Print_Titles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electronico Requerido 1_ Annual Work Plan (AWP) (AR-L1148)</dc:title>
  <dc:creator>Inter-American Development Bank</dc:creator>
  <cp:lastModifiedBy>Inter-American Development Bank</cp:lastModifiedBy>
  <dcterms:created xsi:type="dcterms:W3CDTF">2012-10-22T14:08:18Z</dcterms:created>
  <dcterms:modified xsi:type="dcterms:W3CDTF">2013-01-23T14:47:39Z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0x01010046CF21643EE8D14686A648AA6DAD089200E8FDF9F52FB6DA4BA15E4580CFDE8EC5</vt:lpwstr>
  </property>
  <property fmtid="{D5CDD505-2E9C-101B-9397-08002B2CF9AE}" pid="5" name="TaxKeywordTaxHTField">
    <vt:lpwstr/>
  </property>
  <property fmtid="{D5CDD505-2E9C-101B-9397-08002B2CF9AE}" pid="6" name="Series Operations IDB">
    <vt:lpwstr>18;#Project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18;#Project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8;#Project Preparation, Planning and Design|29ca0c72-1fc4-435f-a09c-28585cb5eac9</vt:lpwstr>
  </property>
</Properties>
</file>